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0" windowWidth="19440" windowHeight="11175" activeTab="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<sst xmlns="http://schemas.openxmlformats.org/spreadsheetml/2006/main" count="256" uniqueCount="174">
  <si>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</si>
  <si>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</si>
  <si>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</si>
  <si>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</si>
  <si>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</si>
  <si>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</si>
  <si>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</si>
  <si>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</si>
  <si>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</si>
  <si>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</si>
  <si>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</si>
  <si>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</si>
  <si>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</si>
  <si>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СОГЛАСОВАНО</t>
  </si>
  <si>
    <t>N п/п</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</si>
  <si>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</si>
  <si>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</si>
  <si>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</si>
  <si>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</si>
  <si>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</si>
  <si>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</si>
  <si>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</si>
  <si>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</si>
  <si>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</si>
  <si>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</si>
  <si>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</si>
  <si>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</si>
  <si>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</si>
  <si>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</si>
  <si>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</si>
  <si>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</si>
  <si>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</si>
  <si>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</si>
  <si>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</si>
  <si>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</si>
  <si>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</si>
  <si>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</si>
  <si>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</si>
  <si>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</si>
  <si>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</si>
  <si>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ГБУЗ "Торжокская ЦРБ"</t>
  </si>
  <si>
    <t>ИТОГО:</t>
  </si>
  <si>
    <t>Число посещений</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</si>
  <si>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</si>
  <si>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</si>
  <si>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1.2</t>
  </si>
  <si>
    <t>Число обращений</t>
  </si>
  <si>
    <t>2.1</t>
  </si>
  <si>
    <t>4.1</t>
  </si>
  <si>
    <t>4.2</t>
  </si>
  <si>
    <t>Человек</t>
  </si>
  <si>
    <t>Количество исследований</t>
  </si>
  <si>
    <t>Число спортсменов</t>
  </si>
  <si>
    <t>Случаи лечения</t>
  </si>
  <si>
    <t>Случаи госпитализации</t>
  </si>
  <si>
    <t>Количество койко-дней</t>
  </si>
  <si>
    <t>Единица</t>
  </si>
  <si>
    <t>Условная единица</t>
  </si>
  <si>
    <t>Койко-дней</t>
  </si>
  <si>
    <t>ИТОГО</t>
  </si>
  <si>
    <t>Критерий финансово-экономической эффективности реализации государственного задания в отчетном периоде,                                                                    гр. 3 = гр. 1 / гр. 2</t>
  </si>
  <si>
    <t>Количество освидетельствований</t>
  </si>
  <si>
    <t>Количество выполненных работ</t>
  </si>
  <si>
    <t>Наименование показателя контроля за исполнением государственного задания</t>
  </si>
  <si>
    <t>Источники ифнормации о фактическом значении показателя контроля за исполеннием государственного задания</t>
  </si>
  <si>
    <t>6.2</t>
  </si>
  <si>
    <t>7.1</t>
  </si>
  <si>
    <t>7.2</t>
  </si>
  <si>
    <t>8.1</t>
  </si>
  <si>
    <t>8.2</t>
  </si>
  <si>
    <t>Часть IV. Достижение показателей качества государственной услуги (работы)</t>
  </si>
  <si>
    <t>Форма № 062/у "Врачебно-контрольная карта диспансерного наблюдения спортсмена".</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</si>
  <si>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</si>
  <si>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</si>
  <si>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</si>
  <si>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Работы:</t>
  </si>
  <si>
    <t>Услуги:</t>
  </si>
  <si>
    <t>6.1</t>
  </si>
  <si>
    <t>Медицинская помощь в экстренной форме незастрахованным гражданам в системе обязательного медицинского страхования.</t>
  </si>
  <si>
    <t>Физические лица, в т.ч.отдельные категории граждан, установленные законодательством РФ</t>
  </si>
  <si>
    <t xml:space="preserve">Медицинское освидетельствование на состояние опьянения (алкогольного, наркотического или иного токсического). </t>
  </si>
  <si>
    <t>Органы государственной власти; физические лица, юридические лица</t>
  </si>
  <si>
    <t>Спортсмены субъектов РФ</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</si>
  <si>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</si>
  <si>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Физические лица</t>
  </si>
  <si>
    <t>Отдельные категории граждан, установленные законодательством РФ; Физические лица</t>
  </si>
  <si>
    <t>Процент</t>
  </si>
  <si>
    <t>Форма № 003/у «Медицинская карта стационарного больного».                            Форма № 066/у-02 "Статистическая карта выбывшего из стационара".</t>
  </si>
  <si>
    <t>Форма № 025/у "Медицинская карта амбулаторного больного".                                     Форма № 025-1/у "Талон амбулаторного пациента".</t>
  </si>
  <si>
    <t>Форма № 025/у "Медицинская карта амбулаторного больного"/Форма № 025/у-05-88 "Медицинская карта амбулаторного наркологического больного".                                     Форма № 025-1/у "Талон амбулаторного пациента".</t>
  </si>
  <si>
    <t>Форма "Журнал регистрации медицинских освидетельствований на состояние опьянения (алкогольного, наркотического или иного токсического)".</t>
  </si>
  <si>
    <t>Форма № 067/у "Журнал регистрации медицинской помощи, оказываемой на занятиях физкультуры и спортивных мероприятиях".                                                    Форма № 068/у "Журнал медицинского обслуживания физкультурных мероприятий".</t>
  </si>
  <si>
    <t>Форма № 025/у "Медицинская карта амбулаторного больного".                                  Форма № 061/у "Медицинская карта больного туберкулезом".                                           Форма № 025-1/у "Талон амбулаторного пациента".</t>
  </si>
  <si>
    <t>Наименование показателя государствен-ной услуги, наименование работы</t>
  </si>
  <si>
    <t xml:space="preserve">Часть II. Достижение показателей объема государственных услуг, выполнения работ </t>
  </si>
  <si>
    <t>Часть I. Финансовое обеспечение выполнения государственного задания</t>
  </si>
  <si>
    <t>2.2</t>
  </si>
  <si>
    <t>3.1</t>
  </si>
  <si>
    <t>3.2</t>
  </si>
  <si>
    <t>Патологическая анатомия</t>
  </si>
  <si>
    <t>Форма № 013/у "Протокол (карта) патологоанатомического исселедования".                                                 Форма № 014/у "Направление на патологогистологическое исселедование".</t>
  </si>
  <si>
    <t>Х</t>
  </si>
  <si>
    <t>Индекс освоения финансовых средств, (гр. 6 = гр. 5 /( гр. 2 + гр. 3 + гр. 4))</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</si>
  <si>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</si>
  <si>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</si>
  <si>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Фтизиатрия. Амбулаторно.</t>
    </r>
  </si>
  <si>
    <r>
      <t>Первичная медико-санитарная помощь, не включенная в базовую программу обязательного медицинского страхования.</t>
    </r>
    <r>
      <rPr>
        <b/>
        <sz val="12"/>
        <rFont val="Times New Roman"/>
        <family val="1"/>
      </rPr>
      <t xml:space="preserve"> </t>
    </r>
    <r>
      <rPr>
        <b/>
        <sz val="13"/>
        <rFont val="Times New Roman"/>
        <family val="1"/>
      </rPr>
      <t>Проведение углубленных медицинских исследования спортсменов</t>
    </r>
    <r>
      <rPr>
        <sz val="12"/>
        <rFont val="Times New Roman"/>
        <family val="1"/>
      </rPr>
      <t xml:space="preserve"> субъекта Российской Федерации. Условия оказания - </t>
    </r>
    <r>
      <rPr>
        <b/>
        <sz val="12"/>
        <rFont val="Times New Roman"/>
        <family val="1"/>
      </rPr>
      <t>Амбулаторно.</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</si>
  <si>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3"/>
        <rFont val="Times New Roman"/>
        <family val="1"/>
      </rPr>
      <t>Фтизиатрия. Дневной стационар</t>
    </r>
  </si>
  <si>
    <r>
      <rPr>
        <b/>
        <sz val="13"/>
        <rFont val="Times New Roman"/>
        <family val="1"/>
      </rPr>
      <t xml:space="preserve">Паллиативная медицинская помощь. </t>
    </r>
    <r>
      <rPr>
        <sz val="12"/>
        <rFont val="Times New Roman"/>
        <family val="1"/>
      </rPr>
      <t>Стационар</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</si>
  <si>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Наркология. Амбулаторно.</t>
    </r>
  </si>
  <si>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12"/>
        <rFont val="Times New Roman"/>
        <family val="1"/>
      </rPr>
      <t xml:space="preserve"> 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</si>
  <si>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</si>
  <si>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t>
    </r>
    <r>
      <rPr>
        <b/>
        <sz val="12"/>
        <rFont val="Times New Roman"/>
        <family val="1"/>
      </rPr>
      <t>Проведение углубленных медицинских исследования спортсменов</t>
    </r>
    <r>
      <rPr>
        <sz val="12"/>
        <rFont val="Times New Roman"/>
        <family val="1"/>
      </rPr>
      <t xml:space="preserve"> субъекта Российской Федерации. </t>
    </r>
    <r>
      <rPr>
        <b/>
        <sz val="12"/>
        <rFont val="Times New Roman"/>
        <family val="1"/>
      </rPr>
      <t>Условия оказания - Амбулаторно.</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</si>
  <si>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Фтизиатрия. Дневной стационар</t>
    </r>
  </si>
  <si>
    <r>
      <rPr>
        <b/>
        <sz val="12"/>
        <rFont val="Times New Roman"/>
        <family val="1"/>
      </rPr>
      <t xml:space="preserve">Паллиативная медицинская помощь. </t>
    </r>
    <r>
      <rPr>
        <sz val="12"/>
        <rFont val="Times New Roman"/>
        <family val="1"/>
      </rPr>
      <t>Стационар</t>
    </r>
  </si>
  <si>
    <r>
      <t xml:space="preserve">Медицинская помощь в экстренной форме </t>
    </r>
    <r>
      <rPr>
        <b/>
        <sz val="12"/>
        <rFont val="Times New Roman"/>
        <family val="1"/>
      </rPr>
      <t>незастрахованным гражданам</t>
    </r>
    <r>
      <rPr>
        <sz val="12"/>
        <rFont val="Times New Roman"/>
        <family val="1"/>
      </rPr>
      <t xml:space="preserve"> в системе обязательного медицинского страхования.</t>
    </r>
  </si>
  <si>
    <r>
      <t xml:space="preserve">Оказание медицинской помощи при проведении официальных физкультурных, спортивных и массово-спортивных зрелищных мероприятий </t>
    </r>
    <r>
      <rPr>
        <sz val="12"/>
        <rFont val="Times New Roman"/>
        <family val="1"/>
      </rPr>
      <t>в соответствии с распорядительными документами субъекта Российской Федерации.</t>
    </r>
  </si>
  <si>
    <r>
      <t xml:space="preserve">Сумма субсидии на финансовое обеспечение выполнения государственного задания, </t>
    </r>
    <r>
      <rPr>
        <b/>
        <sz val="10"/>
        <rFont val="Times New Roman"/>
        <family val="1"/>
      </rPr>
      <t xml:space="preserve">перечисленная на лицевой счет </t>
    </r>
    <r>
      <rPr>
        <sz val="10"/>
        <rFont val="Times New Roman"/>
        <family val="1"/>
      </rPr>
      <t>государственного учреждения Тверской области за отчетный период (без учета остатков предыдущих периодов) за отчетный финансовый год, руб.</t>
    </r>
  </si>
  <si>
    <t>Категории потребителей государственной услуги (работы)</t>
  </si>
  <si>
    <t>Главный  врач ГБУЗ "Торжокская ЦРБ"</t>
  </si>
  <si>
    <t>Расходы в соотвествии с количеством пролеченных больных</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</si>
  <si>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Паллиативная медицинская помощь. Амбулаторно.</t>
    </r>
  </si>
  <si>
    <t>90</t>
  </si>
  <si>
    <t>100</t>
  </si>
  <si>
    <t>Соотетствие порядкам оказания медицинской помощи и на основе стандартов медицинской помощи</t>
  </si>
  <si>
    <t>1</t>
  </si>
  <si>
    <t>2</t>
  </si>
  <si>
    <t xml:space="preserve">подпись </t>
  </si>
  <si>
    <t>расшифровка подписи</t>
  </si>
  <si>
    <t xml:space="preserve"> И.  А.  Выжимов</t>
  </si>
  <si>
    <t>860000О.99.0.АД57АА17003</t>
  </si>
  <si>
    <t>860000О.99.0.АД57АА43003</t>
  </si>
  <si>
    <r>
      <t>860000О.99.0.</t>
    </r>
    <r>
      <rPr>
        <b/>
        <sz val="13"/>
        <rFont val="Times New Roman"/>
        <family val="1"/>
      </rPr>
      <t>АД57АА43003</t>
    </r>
  </si>
  <si>
    <r>
      <t>860000О.99.0.</t>
    </r>
    <r>
      <rPr>
        <b/>
        <sz val="13"/>
        <rFont val="Times New Roman"/>
        <family val="1"/>
      </rPr>
      <t>АД57АА17003</t>
    </r>
  </si>
  <si>
    <t>860000О.99.0.АД57АА49002</t>
  </si>
  <si>
    <r>
      <t>860000О.99.0.</t>
    </r>
    <r>
      <rPr>
        <b/>
        <sz val="13"/>
        <rFont val="Times New Roman"/>
        <family val="1"/>
      </rPr>
      <t>АД57АА49002</t>
    </r>
  </si>
  <si>
    <t>Работа. 08861000Р69105510001001</t>
  </si>
  <si>
    <t>861000О.99.0.АЕ72АА04000</t>
  </si>
  <si>
    <r>
      <t>861000О.99.0.</t>
    </r>
    <r>
      <rPr>
        <b/>
        <sz val="13"/>
        <rFont val="Times New Roman"/>
        <family val="1"/>
      </rPr>
      <t>АЕ72АА04000</t>
    </r>
  </si>
  <si>
    <t>Работа. 08860000Р69105610001001</t>
  </si>
  <si>
    <t>860000О.99.0.АД59АА05002</t>
  </si>
  <si>
    <r>
      <t>860000О.99.0.</t>
    </r>
    <r>
      <rPr>
        <b/>
        <sz val="13"/>
        <rFont val="Times New Roman"/>
        <family val="1"/>
      </rPr>
      <t>АД59АА05002</t>
    </r>
  </si>
  <si>
    <t>860000О.99.0.АЕ65АА00002</t>
  </si>
  <si>
    <r>
      <t>860000О.99.0.</t>
    </r>
    <r>
      <rPr>
        <b/>
        <sz val="13"/>
        <rFont val="Times New Roman"/>
        <family val="1"/>
      </rPr>
      <t>АЕ65АА00002</t>
    </r>
  </si>
  <si>
    <t>860000О.99.0.АД66АА00002</t>
  </si>
  <si>
    <t>Работа. 08861000Р69105910001001</t>
  </si>
  <si>
    <r>
      <t>860000О.99.0.</t>
    </r>
    <r>
      <rPr>
        <b/>
        <sz val="13"/>
        <rFont val="Times New Roman"/>
        <family val="1"/>
      </rPr>
      <t>АД66АА00002</t>
    </r>
  </si>
  <si>
    <t>860000О.99.0.АД66АА01002</t>
  </si>
  <si>
    <r>
      <t>860000О.99.0.</t>
    </r>
    <r>
      <rPr>
        <b/>
        <sz val="12"/>
        <rFont val="Times New Roman"/>
        <family val="1"/>
      </rPr>
      <t>АД66АА01002</t>
    </r>
  </si>
  <si>
    <t xml:space="preserve">Оплата осуществляется по фактическим поставкам.    </t>
  </si>
  <si>
    <t xml:space="preserve">Наличие вакантных ставок.                                                                        Оплата осуществляется по фактическим поставкам.                                                                                                                       </t>
  </si>
  <si>
    <r>
      <rPr>
        <b/>
        <sz val="12"/>
        <rFont val="Times New Roman"/>
        <family val="1"/>
      </rPr>
      <t xml:space="preserve">Амбулаторно-поликлиническая медицинская помощь </t>
    </r>
    <r>
      <rPr>
        <sz val="12"/>
        <rFont val="Times New Roman"/>
        <family val="1"/>
      </rPr>
      <t>(первичная медико-санитарная помощь), не включенная в базовую программу обязательного медицинского страхования.</t>
    </r>
  </si>
  <si>
    <r>
      <rPr>
        <b/>
        <sz val="12"/>
        <rFont val="Times New Roman"/>
        <family val="1"/>
      </rPr>
      <t>Специализированная медицинская помощь</t>
    </r>
    <r>
      <rPr>
        <sz val="12"/>
        <rFont val="Times New Roman"/>
        <family val="1"/>
      </rPr>
      <t xml:space="preserve"> </t>
    </r>
    <r>
      <rPr>
        <b/>
        <sz val="12"/>
        <rFont val="Times New Roman"/>
        <family val="1"/>
      </rPr>
      <t xml:space="preserve">в дневных стационарах всех типов </t>
    </r>
    <r>
      <rPr>
        <sz val="12"/>
        <rFont val="Times New Roman"/>
        <family val="1"/>
      </rPr>
      <t>(за исключением высокотехнологичной медицинской помощи), не включенная в базовую программу обязательного медицинского страхования.</t>
    </r>
  </si>
  <si>
    <r>
      <t xml:space="preserve">Патологоанатомическая служба, </t>
    </r>
    <r>
      <rPr>
        <sz val="12"/>
        <rFont val="Times New Roman"/>
        <family val="1"/>
      </rPr>
      <t xml:space="preserve">не включенная в базовую программу обязательного медицинского страхования. </t>
    </r>
  </si>
  <si>
    <r>
      <t xml:space="preserve">Незастрахованные, </t>
    </r>
    <r>
      <rPr>
        <sz val="12"/>
        <rFont val="Times New Roman"/>
        <family val="1"/>
      </rPr>
      <t xml:space="preserve">не включенная в базовую программу обязательного медицинского страхования. </t>
    </r>
  </si>
  <si>
    <t xml:space="preserve">Оплата осуществляется по фактическим поставкам.                                                                                                                       </t>
  </si>
  <si>
    <r>
      <rPr>
        <b/>
        <sz val="12"/>
        <rFont val="Times New Roman"/>
        <family val="1"/>
      </rPr>
      <t>Паллиативная медицинская помощь в амбулаторных условиях</t>
    </r>
    <r>
      <rPr>
        <sz val="12"/>
        <rFont val="Times New Roman"/>
        <family val="1"/>
      </rPr>
      <t>, в том числе на дому, в рамках государственного задания</t>
    </r>
  </si>
  <si>
    <t>5.1</t>
  </si>
  <si>
    <t>5.2</t>
  </si>
  <si>
    <t>11</t>
  </si>
  <si>
    <t xml:space="preserve">Критерий финансово-экономической эффективности реализации государственного задания в отчетном периоде 0,8 &lt; х &lt;1,2.               Государственное задание за 6 месяцев 0,8 &lt; 0,9 &lt;1,2.                                                                                                                                                                                                                                                </t>
  </si>
  <si>
    <t>9</t>
  </si>
  <si>
    <t>10</t>
  </si>
  <si>
    <t>Паллиативная медицинская помощь</t>
  </si>
  <si>
    <r>
      <t xml:space="preserve">Разрешенный к использованию остаток субсидии на выполнение государственного задания за отчетный финансовый год, руб. </t>
    </r>
    <r>
      <rPr>
        <i/>
        <sz val="10"/>
        <rFont val="Times New Roman"/>
        <family val="1"/>
      </rPr>
      <t>(остаток средств 2022 года)</t>
    </r>
  </si>
  <si>
    <t>Заместитель Министра здравоохранения Тверской области</t>
  </si>
  <si>
    <t>за отчетный период с 01.01.2023 г.  по 31.12.2023 г.</t>
  </si>
  <si>
    <t>(за 12 месяцев 2023 года)</t>
  </si>
  <si>
    <t>Длительный больничный лист специалиста</t>
  </si>
  <si>
    <t>88</t>
  </si>
  <si>
    <t>98</t>
  </si>
  <si>
    <t>"    "                                     2024 г.</t>
  </si>
  <si>
    <t>"____" _____________ 2024 г.</t>
  </si>
  <si>
    <t>М. Г. Рандина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</si>
</sst>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FC19]d\ mmmm\ yyyy\ &quot;г.&quot;"/>
  </numFmts>
  <fonts count="83">
    <font>
      <sz val="11"/>
      <color theme="1"/>
      <name val="Calibri"/>
      <family val="2"/>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b/>
      <sz val="14"/>
      <name val="Times New Roman"/>
      <family val="1"/>
    </font>
    <font>
      <sz val="10"/>
      <name val="Times New Roman"/>
      <family val="1"/>
    </font>
    <font>
      <i/>
      <sz val="10"/>
      <name val="Times New Roman"/>
      <family val="1"/>
    </font>
    <font>
      <b/>
      <sz val="13"/>
      <name val="Times New Roman"/>
      <family val="1"/>
    </font>
    <font>
      <sz val="13"/>
      <name val="Times New Roman"/>
      <family val="1"/>
    </font>
    <font>
      <b/>
      <sz val="10"/>
      <name val="Times New Roman"/>
      <family val="1"/>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1"/>
      <color indexed="8"/>
      <name val="Times New Roman"/>
      <family val="1"/>
    </font>
    <font>
      <sz val="11"/>
      <name val="Calibri"/>
      <family val="2"/>
    </font>
    <font>
      <sz val="12"/>
      <color indexed="12"/>
      <name val="Times New Roman"/>
      <family val="1"/>
    </font>
    <font>
      <sz val="12"/>
      <color indexed="10"/>
      <name val="Times New Roman"/>
      <family val="1"/>
    </font>
    <font>
      <b/>
      <sz val="16"/>
      <color indexed="10"/>
      <name val="Calibri"/>
      <family val="2"/>
    </font>
    <font>
      <sz val="12"/>
      <name val="Calibri"/>
      <family val="2"/>
    </font>
    <font>
      <b/>
      <sz val="16"/>
      <name val="Calibri"/>
      <family val="2"/>
    </font>
    <font>
      <b/>
      <sz val="12"/>
      <color indexed="12"/>
      <name val="Times New Roman"/>
      <family val="1"/>
    </font>
    <font>
      <sz val="11"/>
      <color indexed="10"/>
      <name val="Times New Roman"/>
      <family val="1"/>
    </font>
    <font>
      <sz val="11"/>
      <color indexed="8"/>
      <name val="Times New Roman"/>
      <family val="1"/>
    </font>
    <font>
      <sz val="10"/>
      <color indexed="8"/>
      <name val="Times New Roman"/>
      <family val="1"/>
    </font>
    <font>
      <sz val="8"/>
      <color indexed="8"/>
      <name val="Times New Roman"/>
      <family val="1"/>
    </font>
    <font>
      <b/>
      <sz val="12"/>
      <color indexed="8"/>
      <name val="Times New Roman"/>
      <family val="1"/>
    </font>
    <font>
      <b/>
      <sz val="10"/>
      <color indexed="8"/>
      <name val="Times New Roman"/>
      <family val="1"/>
    </font>
    <font>
      <sz val="8"/>
      <color indexed="8"/>
      <name val="Calibri"/>
      <family val="2"/>
    </font>
    <font>
      <sz val="10"/>
      <color indexed="8"/>
      <name val="Calibri"/>
      <family val="2"/>
    </font>
    <font>
      <b/>
      <sz val="11"/>
      <name val="Calibri"/>
      <family val="2"/>
    </font>
    <font>
      <b/>
      <i/>
      <sz val="12"/>
      <name val="Calibri"/>
      <family val="2"/>
    </font>
    <font>
      <b/>
      <sz val="14"/>
      <color indexed="8"/>
      <name val="Times New Roman"/>
      <family val="1"/>
    </font>
    <font>
      <u val="single"/>
      <sz val="10"/>
      <color indexed="8"/>
      <name val="Times New Roman"/>
      <family val="1"/>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1"/>
      <color theme="1"/>
      <name val="Times New Roman"/>
      <family val="1"/>
    </font>
    <font>
      <sz val="12"/>
      <color rgb="FF0000FF"/>
      <name val="Times New Roman"/>
      <family val="1"/>
    </font>
    <font>
      <sz val="12"/>
      <color rgb="FFFF0000"/>
      <name val="Times New Roman"/>
      <family val="1"/>
    </font>
    <font>
      <b/>
      <sz val="16"/>
      <color rgb="FFFF0000"/>
      <name val="Calibri"/>
      <family val="2"/>
    </font>
    <font>
      <b/>
      <sz val="12"/>
      <color rgb="FF0000FF"/>
      <name val="Times New Roman"/>
      <family val="1"/>
    </font>
    <font>
      <sz val="11"/>
      <color rgb="FFFF0000"/>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10"/>
      <color theme="1"/>
      <name val="Times New Roman"/>
      <family val="1"/>
    </font>
    <font>
      <sz val="8"/>
      <color theme="1"/>
      <name val="Calibri"/>
      <family val="2"/>
    </font>
    <font>
      <sz val="10"/>
      <color theme="1"/>
      <name val="Calibri"/>
      <family val="2"/>
    </font>
    <font>
      <u val="single"/>
      <sz val="10"/>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thin"/>
      <top/>
      <bottom style="thin"/>
    </border>
    <border>
      <left style="thin"/>
      <right style="thin"/>
      <top/>
      <bottom style="medium"/>
    </border>
    <border>
      <left/>
      <right/>
      <top/>
      <bottom style="thin"/>
    </border>
    <border>
      <left style="thin"/>
      <right style="thin"/>
      <top style="medium"/>
      <bottom style="thin"/>
    </border>
    <border>
      <left/>
      <right/>
      <top style="thin"/>
      <bottom/>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 fontId="51" fillId="20" borderId="1">
      <alignment horizontal="right" vertical="top" shrinkToFit="1"/>
      <protection/>
    </xf>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2" fillId="27" borderId="2" applyNumberFormat="0" applyAlignment="0" applyProtection="0"/>
    <xf numFmtId="0" fontId="53" fillId="28" borderId="3" applyNumberFormat="0" applyAlignment="0" applyProtection="0"/>
    <xf numFmtId="0" fontId="54"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29" borderId="8"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0" fontId="0" fillId="0" borderId="0">
      <alignment/>
      <protection/>
    </xf>
    <xf numFmtId="0" fontId="62" fillId="31" borderId="0" applyNumberFormat="0" applyBorder="0" applyAlignment="0" applyProtection="0"/>
    <xf numFmtId="0" fontId="63"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3" borderId="0" applyNumberFormat="0" applyBorder="0" applyAlignment="0" applyProtection="0"/>
  </cellStyleXfs>
  <cellXfs count="159">
    <xf numFmtId="0" fontId="0" fillId="0" borderId="0" xfId="0" applyFont="1" applyAlignment="1">
      <alignment/>
    </xf>
    <xf numFmtId="0" fontId="67" fillId="0" borderId="0" xfId="0" applyFont="1" applyAlignment="1">
      <alignment horizontal="justify"/>
    </xf>
    <xf numFmtId="49" fontId="0" fillId="0" borderId="0" xfId="0" applyNumberFormat="1" applyAlignment="1">
      <alignment/>
    </xf>
    <xf numFmtId="0" fontId="67" fillId="0" borderId="11" xfId="0" applyFont="1" applyBorder="1" applyAlignment="1">
      <alignment horizontal="center" vertical="top" wrapText="1"/>
    </xf>
    <xf numFmtId="0" fontId="0" fillId="0" borderId="0" xfId="0" applyAlignment="1">
      <alignment vertical="center"/>
    </xf>
    <xf numFmtId="0" fontId="68"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31" fillId="0" borderId="0" xfId="0" applyFont="1" applyAlignment="1">
      <alignment/>
    </xf>
    <xf numFmtId="0" fontId="69" fillId="0" borderId="12" xfId="0" applyFont="1" applyBorder="1" applyAlignment="1">
      <alignment horizontal="center" vertical="center" wrapText="1"/>
    </xf>
    <xf numFmtId="0" fontId="69" fillId="0" borderId="13" xfId="0" applyFont="1" applyBorder="1" applyAlignment="1">
      <alignment horizontal="center" vertical="center" wrapText="1"/>
    </xf>
    <xf numFmtId="0" fontId="68" fillId="0" borderId="13" xfId="0" applyFont="1" applyBorder="1" applyAlignment="1">
      <alignment horizontal="center" vertical="center"/>
    </xf>
    <xf numFmtId="0" fontId="69" fillId="0" borderId="14" xfId="0" applyFont="1" applyBorder="1" applyAlignment="1">
      <alignment horizontal="center" vertical="center" wrapText="1"/>
    </xf>
    <xf numFmtId="0" fontId="0" fillId="0" borderId="0" xfId="0" applyFill="1" applyAlignment="1">
      <alignment horizontal="center" vertical="center"/>
    </xf>
    <xf numFmtId="4" fontId="70" fillId="0" borderId="0" xfId="0" applyNumberFormat="1" applyFont="1" applyFill="1" applyBorder="1" applyAlignment="1">
      <alignment horizontal="center" vertical="center" wrapText="1"/>
    </xf>
    <xf numFmtId="0" fontId="2" fillId="0" borderId="0" xfId="0" applyFont="1" applyAlignment="1">
      <alignment horizontal="justify"/>
    </xf>
    <xf numFmtId="4"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0" xfId="0" applyNumberFormat="1" applyFont="1" applyAlignment="1">
      <alignment horizontal="justify"/>
    </xf>
    <xf numFmtId="49" fontId="31" fillId="0" borderId="0" xfId="0" applyNumberFormat="1" applyFont="1" applyAlignment="1">
      <alignment/>
    </xf>
    <xf numFmtId="0" fontId="31" fillId="0" borderId="0" xfId="0" applyFont="1" applyAlignment="1">
      <alignment horizontal="left"/>
    </xf>
    <xf numFmtId="0" fontId="31" fillId="0" borderId="0" xfId="0" applyFont="1" applyAlignment="1">
      <alignment wrapText="1"/>
    </xf>
    <xf numFmtId="0" fontId="2" fillId="0" borderId="11" xfId="0" applyFont="1" applyBorder="1" applyAlignment="1">
      <alignment horizontal="left" vertical="center" wrapText="1"/>
    </xf>
    <xf numFmtId="49" fontId="31" fillId="0" borderId="0" xfId="0" applyNumberFormat="1" applyFont="1" applyAlignment="1">
      <alignment/>
    </xf>
    <xf numFmtId="0" fontId="3" fillId="0" borderId="11" xfId="0" applyFont="1" applyFill="1" applyBorder="1" applyAlignment="1">
      <alignment horizontal="left" vertical="center" wrapText="1"/>
    </xf>
    <xf numFmtId="0" fontId="71" fillId="0" borderId="0" xfId="0" applyFont="1" applyAlignment="1">
      <alignment/>
    </xf>
    <xf numFmtId="49" fontId="10" fillId="0" borderId="11" xfId="0" applyNumberFormat="1" applyFont="1" applyBorder="1" applyAlignment="1">
      <alignment vertical="center" wrapText="1"/>
    </xf>
    <xf numFmtId="0" fontId="4" fillId="0" borderId="11" xfId="0" applyFont="1" applyBorder="1" applyAlignment="1">
      <alignment horizontal="left" vertical="center" wrapText="1"/>
    </xf>
    <xf numFmtId="49" fontId="67" fillId="0" borderId="11" xfId="53" applyNumberFormat="1" applyFont="1" applyFill="1" applyBorder="1" applyAlignment="1">
      <alignment horizontal="left" vertical="center" wrapText="1"/>
      <protection/>
    </xf>
    <xf numFmtId="49" fontId="67" fillId="0" borderId="11" xfId="53" applyNumberFormat="1"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35" fillId="0" borderId="11" xfId="0" applyFont="1" applyFill="1" applyBorder="1" applyAlignment="1">
      <alignment/>
    </xf>
    <xf numFmtId="0" fontId="3" fillId="0" borderId="11" xfId="0" applyFont="1" applyBorder="1" applyAlignment="1">
      <alignment horizontal="left" vertical="center" wrapText="1"/>
    </xf>
    <xf numFmtId="49" fontId="10" fillId="0" borderId="11" xfId="0" applyNumberFormat="1" applyFont="1" applyFill="1" applyBorder="1" applyAlignment="1">
      <alignment vertical="center" wrapText="1"/>
    </xf>
    <xf numFmtId="0" fontId="2" fillId="34" borderId="11" xfId="0" applyFont="1" applyFill="1" applyBorder="1" applyAlignment="1">
      <alignment horizontal="center" vertical="center" wrapText="1"/>
    </xf>
    <xf numFmtId="0" fontId="3" fillId="0" borderId="11" xfId="0" applyFont="1" applyBorder="1" applyAlignment="1">
      <alignment vertical="center" wrapText="1"/>
    </xf>
    <xf numFmtId="0" fontId="2" fillId="0" borderId="11" xfId="0" applyFont="1" applyBorder="1" applyAlignment="1">
      <alignment horizontal="center" vertical="top" wrapText="1"/>
    </xf>
    <xf numFmtId="0" fontId="4" fillId="0" borderId="11" xfId="0" applyFont="1" applyBorder="1" applyAlignment="1">
      <alignment horizontal="center" vertical="top" wrapText="1"/>
    </xf>
    <xf numFmtId="0" fontId="2" fillId="0" borderId="11" xfId="0" applyFont="1" applyBorder="1" applyAlignment="1">
      <alignment vertical="center" wrapText="1"/>
    </xf>
    <xf numFmtId="0" fontId="9" fillId="0" borderId="11" xfId="0" applyFont="1" applyBorder="1" applyAlignment="1">
      <alignment vertical="center" wrapText="1"/>
    </xf>
    <xf numFmtId="0" fontId="3" fillId="0" borderId="11" xfId="0" applyFont="1" applyFill="1" applyBorder="1" applyAlignment="1">
      <alignment horizontal="center" vertical="center" wrapText="1"/>
    </xf>
    <xf numFmtId="0" fontId="5" fillId="0" borderId="11" xfId="0" applyFont="1" applyBorder="1" applyAlignment="1">
      <alignment horizontal="center" vertical="center"/>
    </xf>
    <xf numFmtId="49" fontId="67" fillId="0" borderId="11" xfId="0" applyNumberFormat="1" applyFont="1" applyBorder="1" applyAlignment="1">
      <alignment horizontal="center" vertical="top" wrapText="1"/>
    </xf>
    <xf numFmtId="0" fontId="67" fillId="0" borderId="11" xfId="0" applyFont="1" applyBorder="1" applyAlignment="1">
      <alignment horizontal="center" vertical="center" wrapText="1"/>
    </xf>
    <xf numFmtId="49" fontId="67" fillId="0" borderId="11" xfId="0" applyNumberFormat="1" applyFont="1" applyBorder="1" applyAlignment="1">
      <alignment vertical="center" wrapText="1"/>
    </xf>
    <xf numFmtId="0" fontId="68" fillId="0" borderId="11" xfId="0" applyFont="1" applyBorder="1" applyAlignment="1">
      <alignment horizontal="center" vertical="center"/>
    </xf>
    <xf numFmtId="49" fontId="68" fillId="0" borderId="11" xfId="0" applyNumberFormat="1" applyFont="1" applyBorder="1" applyAlignment="1">
      <alignment horizontal="center" vertical="center"/>
    </xf>
    <xf numFmtId="49" fontId="2" fillId="0" borderId="11" xfId="53" applyNumberFormat="1" applyFont="1" applyFill="1" applyBorder="1" applyAlignment="1">
      <alignment horizontal="center" vertical="center" wrapText="1"/>
      <protection/>
    </xf>
    <xf numFmtId="0" fontId="31" fillId="0" borderId="0" xfId="0" applyFont="1" applyBorder="1" applyAlignment="1">
      <alignment/>
    </xf>
    <xf numFmtId="0" fontId="2" fillId="0" borderId="0" xfId="0" applyFont="1" applyBorder="1" applyAlignment="1">
      <alignment horizontal="center" vertical="top" wrapText="1"/>
    </xf>
    <xf numFmtId="0" fontId="31" fillId="0" borderId="0" xfId="0" applyFont="1" applyAlignment="1">
      <alignment vertical="top"/>
    </xf>
    <xf numFmtId="0" fontId="36" fillId="0" borderId="0" xfId="0" applyFont="1" applyAlignment="1">
      <alignment/>
    </xf>
    <xf numFmtId="0" fontId="2" fillId="0" borderId="11" xfId="0" applyFont="1" applyFill="1" applyBorder="1" applyAlignment="1">
      <alignment vertical="center" wrapText="1"/>
    </xf>
    <xf numFmtId="0" fontId="3" fillId="0" borderId="11" xfId="0" applyFont="1" applyFill="1" applyBorder="1" applyAlignment="1">
      <alignment vertical="center" wrapText="1"/>
    </xf>
    <xf numFmtId="0" fontId="31" fillId="0" borderId="0" xfId="0" applyFont="1" applyFill="1" applyAlignment="1">
      <alignment/>
    </xf>
    <xf numFmtId="0" fontId="2" fillId="0" borderId="11" xfId="0" applyFont="1" applyFill="1" applyBorder="1" applyAlignment="1">
      <alignment horizontal="center" vertical="top" wrapText="1"/>
    </xf>
    <xf numFmtId="0" fontId="4" fillId="0" borderId="11" xfId="0" applyFont="1" applyFill="1" applyBorder="1" applyAlignment="1">
      <alignment horizontal="center" vertical="top" wrapText="1"/>
    </xf>
    <xf numFmtId="2" fontId="2"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4" fontId="5"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67" fillId="0" borderId="11" xfId="0" applyFont="1" applyFill="1" applyBorder="1" applyAlignment="1">
      <alignment horizontal="center" vertical="top" wrapText="1"/>
    </xf>
    <xf numFmtId="49" fontId="67" fillId="0" borderId="11"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0" fontId="0" fillId="0" borderId="0" xfId="0" applyFill="1" applyAlignment="1">
      <alignment/>
    </xf>
    <xf numFmtId="4" fontId="3"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49" fontId="67" fillId="0" borderId="11" xfId="0" applyNumberFormat="1" applyFont="1" applyFill="1" applyBorder="1" applyAlignment="1">
      <alignment vertical="center" wrapText="1"/>
    </xf>
    <xf numFmtId="2" fontId="3"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0" fillId="0" borderId="0" xfId="0" applyFill="1" applyAlignment="1">
      <alignment vertical="center"/>
    </xf>
    <xf numFmtId="0" fontId="72"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vertical="top" wrapText="1"/>
    </xf>
    <xf numFmtId="49" fontId="2" fillId="0" borderId="11" xfId="0" applyNumberFormat="1" applyFont="1" applyFill="1" applyBorder="1" applyAlignment="1">
      <alignment horizontal="center" vertical="top" wrapText="1"/>
    </xf>
    <xf numFmtId="0" fontId="65" fillId="0" borderId="0" xfId="0" applyFont="1" applyAlignment="1">
      <alignment/>
    </xf>
    <xf numFmtId="0" fontId="70" fillId="0" borderId="11" xfId="0" applyFont="1" applyFill="1" applyBorder="1" applyAlignment="1">
      <alignment horizontal="center" vertical="top" wrapText="1"/>
    </xf>
    <xf numFmtId="0" fontId="70" fillId="0" borderId="11" xfId="0" applyFont="1" applyBorder="1" applyAlignment="1">
      <alignment horizontal="center" vertical="center" wrapText="1"/>
    </xf>
    <xf numFmtId="0" fontId="70" fillId="0" borderId="11" xfId="0" applyFont="1" applyFill="1" applyBorder="1" applyAlignment="1">
      <alignment horizontal="center" vertical="center" wrapText="1"/>
    </xf>
    <xf numFmtId="0" fontId="73" fillId="0" borderId="11" xfId="0" applyFont="1" applyFill="1" applyBorder="1" applyAlignment="1">
      <alignment horizontal="center" vertical="top" wrapText="1"/>
    </xf>
    <xf numFmtId="49" fontId="70" fillId="0" borderId="11" xfId="53" applyNumberFormat="1" applyFont="1" applyFill="1" applyBorder="1" applyAlignment="1">
      <alignment horizontal="center" vertical="center" wrapText="1"/>
      <protection/>
    </xf>
    <xf numFmtId="1" fontId="2" fillId="0" borderId="11" xfId="0" applyNumberFormat="1" applyFont="1" applyBorder="1" applyAlignment="1">
      <alignment horizontal="center" vertical="center" wrapText="1"/>
    </xf>
    <xf numFmtId="1" fontId="2" fillId="0" borderId="11" xfId="0" applyNumberFormat="1" applyFont="1" applyFill="1" applyBorder="1" applyAlignment="1">
      <alignment horizontal="center" vertical="center" wrapText="1"/>
    </xf>
    <xf numFmtId="1" fontId="5" fillId="0" borderId="11" xfId="0" applyNumberFormat="1" applyFont="1" applyBorder="1" applyAlignment="1">
      <alignment horizontal="center" vertical="center"/>
    </xf>
    <xf numFmtId="0" fontId="74" fillId="0" borderId="0" xfId="0" applyFont="1" applyFill="1" applyAlignment="1">
      <alignment/>
    </xf>
    <xf numFmtId="0" fontId="75" fillId="0" borderId="15" xfId="0" applyFont="1" applyFill="1" applyBorder="1" applyAlignment="1">
      <alignment/>
    </xf>
    <xf numFmtId="0" fontId="75" fillId="0" borderId="0" xfId="0" applyFont="1" applyFill="1" applyBorder="1" applyAlignment="1">
      <alignment/>
    </xf>
    <xf numFmtId="0" fontId="69" fillId="0" borderId="13"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75" fillId="0" borderId="15" xfId="0" applyFont="1" applyFill="1" applyBorder="1" applyAlignment="1">
      <alignment horizontal="center"/>
    </xf>
    <xf numFmtId="0" fontId="76" fillId="0" borderId="0" xfId="0" applyFont="1" applyFill="1" applyAlignment="1">
      <alignment horizontal="right"/>
    </xf>
    <xf numFmtId="0" fontId="77" fillId="0" borderId="0" xfId="0" applyFont="1" applyFill="1" applyAlignment="1">
      <alignment/>
    </xf>
    <xf numFmtId="0" fontId="75" fillId="0" borderId="0" xfId="0" applyFont="1" applyFill="1" applyAlignment="1">
      <alignment horizontal="justify"/>
    </xf>
    <xf numFmtId="0" fontId="74" fillId="0" borderId="0" xfId="0" applyFont="1" applyFill="1" applyAlignment="1">
      <alignment horizontal="center"/>
    </xf>
    <xf numFmtId="0" fontId="74" fillId="0" borderId="0" xfId="0" applyFont="1" applyFill="1" applyBorder="1" applyAlignment="1">
      <alignment/>
    </xf>
    <xf numFmtId="0" fontId="76" fillId="0" borderId="0" xfId="0" applyFont="1" applyFill="1" applyAlignment="1">
      <alignment/>
    </xf>
    <xf numFmtId="0" fontId="76" fillId="0" borderId="0" xfId="0" applyFont="1" applyFill="1" applyBorder="1" applyAlignment="1">
      <alignment vertical="center" wrapText="1"/>
    </xf>
    <xf numFmtId="0" fontId="76" fillId="0" borderId="0" xfId="0" applyFont="1" applyFill="1" applyAlignment="1">
      <alignment horizontal="center"/>
    </xf>
    <xf numFmtId="0" fontId="76" fillId="0" borderId="0" xfId="0" applyFont="1" applyFill="1" applyAlignment="1">
      <alignment/>
    </xf>
    <xf numFmtId="0" fontId="76" fillId="0" borderId="0" xfId="0" applyFont="1" applyFill="1" applyAlignment="1">
      <alignment horizontal="center" vertical="top"/>
    </xf>
    <xf numFmtId="0" fontId="76" fillId="0" borderId="17" xfId="0" applyFont="1" applyFill="1" applyBorder="1" applyAlignment="1">
      <alignment horizontal="center"/>
    </xf>
    <xf numFmtId="0" fontId="76" fillId="0" borderId="0" xfId="0" applyFont="1" applyFill="1" applyBorder="1" applyAlignment="1">
      <alignment horizontal="center"/>
    </xf>
    <xf numFmtId="0" fontId="76" fillId="0" borderId="0" xfId="0" applyFont="1" applyFill="1" applyBorder="1" applyAlignment="1">
      <alignment/>
    </xf>
    <xf numFmtId="0" fontId="75" fillId="0" borderId="0" xfId="0" applyFont="1" applyFill="1" applyAlignment="1">
      <alignment/>
    </xf>
    <xf numFmtId="0" fontId="75" fillId="0" borderId="0" xfId="0" applyFont="1" applyFill="1" applyAlignment="1">
      <alignment/>
    </xf>
    <xf numFmtId="0" fontId="78" fillId="0" borderId="0" xfId="0" applyFont="1" applyFill="1" applyAlignment="1">
      <alignment horizontal="center"/>
    </xf>
    <xf numFmtId="0" fontId="79" fillId="0" borderId="0" xfId="0" applyFont="1" applyFill="1" applyAlignment="1">
      <alignment/>
    </xf>
    <xf numFmtId="0" fontId="67" fillId="0" borderId="0" xfId="0" applyFont="1" applyFill="1" applyAlignment="1">
      <alignment horizontal="justify"/>
    </xf>
    <xf numFmtId="4" fontId="2" fillId="0" borderId="1" xfId="33" applyNumberFormat="1" applyFont="1" applyFill="1" applyAlignment="1" applyProtection="1">
      <alignment horizontal="center" vertical="center" shrinkToFit="1"/>
      <protection/>
    </xf>
    <xf numFmtId="0" fontId="2" fillId="0" borderId="0" xfId="0" applyFont="1" applyFill="1" applyAlignment="1">
      <alignment horizontal="justify"/>
    </xf>
    <xf numFmtId="0" fontId="80" fillId="0" borderId="0" xfId="0" applyFont="1" applyFill="1" applyAlignment="1">
      <alignment vertical="center"/>
    </xf>
    <xf numFmtId="0" fontId="31" fillId="0" borderId="0" xfId="0" applyFont="1" applyFill="1" applyAlignment="1">
      <alignment vertical="center"/>
    </xf>
    <xf numFmtId="0" fontId="31" fillId="0" borderId="0" xfId="0" applyFont="1" applyFill="1" applyAlignment="1">
      <alignment horizontal="left" vertical="center"/>
    </xf>
    <xf numFmtId="0" fontId="4" fillId="0" borderId="11" xfId="0" applyFont="1" applyFill="1" applyBorder="1" applyAlignment="1">
      <alignment horizontal="center" vertical="center" wrapText="1"/>
    </xf>
    <xf numFmtId="49" fontId="0" fillId="0" borderId="0" xfId="0" applyNumberFormat="1" applyFill="1" applyAlignment="1">
      <alignment/>
    </xf>
    <xf numFmtId="0" fontId="46" fillId="0" borderId="0" xfId="0" applyFont="1" applyFill="1" applyAlignment="1">
      <alignment/>
    </xf>
    <xf numFmtId="49" fontId="31" fillId="0" borderId="0" xfId="0" applyNumberFormat="1" applyFont="1" applyFill="1" applyAlignment="1">
      <alignment/>
    </xf>
    <xf numFmtId="49" fontId="31" fillId="0" borderId="0" xfId="0" applyNumberFormat="1" applyFont="1" applyFill="1" applyAlignment="1">
      <alignment/>
    </xf>
    <xf numFmtId="0" fontId="47" fillId="0" borderId="0" xfId="0" applyFont="1" applyFill="1" applyAlignment="1">
      <alignment horizontal="left"/>
    </xf>
    <xf numFmtId="0" fontId="31" fillId="0" borderId="0" xfId="0" applyFont="1" applyFill="1" applyAlignment="1">
      <alignment horizontal="left"/>
    </xf>
    <xf numFmtId="0" fontId="31" fillId="0" borderId="0" xfId="0" applyFont="1" applyFill="1" applyAlignment="1">
      <alignment wrapText="1"/>
    </xf>
    <xf numFmtId="0" fontId="65" fillId="0" borderId="0" xfId="0" applyFont="1" applyFill="1" applyAlignment="1">
      <alignment/>
    </xf>
    <xf numFmtId="4" fontId="31" fillId="0" borderId="0" xfId="0" applyNumberFormat="1" applyFont="1" applyFill="1" applyAlignment="1">
      <alignment/>
    </xf>
    <xf numFmtId="0" fontId="81" fillId="0" borderId="0" xfId="0" applyFont="1" applyFill="1" applyAlignment="1">
      <alignment horizontal="right"/>
    </xf>
    <xf numFmtId="0" fontId="75" fillId="0" borderId="0" xfId="0" applyFont="1" applyFill="1" applyAlignment="1">
      <alignment horizontal="right"/>
    </xf>
    <xf numFmtId="0" fontId="76" fillId="0" borderId="17" xfId="0" applyFont="1" applyFill="1" applyBorder="1" applyAlignment="1">
      <alignment horizontal="center"/>
    </xf>
    <xf numFmtId="0" fontId="76" fillId="0" borderId="0" xfId="0" applyFont="1" applyFill="1" applyAlignment="1">
      <alignment horizontal="center"/>
    </xf>
    <xf numFmtId="0" fontId="76" fillId="0" borderId="0" xfId="0" applyFont="1" applyFill="1" applyAlignment="1">
      <alignment horizontal="center" vertical="top"/>
    </xf>
    <xf numFmtId="0" fontId="75" fillId="0" borderId="15" xfId="0" applyFont="1" applyFill="1" applyBorder="1" applyAlignment="1">
      <alignment horizontal="center"/>
    </xf>
    <xf numFmtId="0" fontId="74" fillId="0" borderId="15" xfId="0" applyFont="1" applyFill="1" applyBorder="1" applyAlignment="1">
      <alignment horizontal="center"/>
    </xf>
    <xf numFmtId="0" fontId="76" fillId="0" borderId="17" xfId="0" applyFont="1" applyFill="1" applyBorder="1" applyAlignment="1">
      <alignment horizontal="center" wrapText="1"/>
    </xf>
    <xf numFmtId="0" fontId="77" fillId="0" borderId="0" xfId="0" applyFont="1" applyFill="1" applyAlignment="1">
      <alignment horizontal="center"/>
    </xf>
    <xf numFmtId="0" fontId="74" fillId="0" borderId="15" xfId="0" applyFont="1" applyFill="1" applyBorder="1" applyAlignment="1">
      <alignment horizontal="center" wrapText="1"/>
    </xf>
    <xf numFmtId="0" fontId="67" fillId="0" borderId="0" xfId="0" applyFont="1" applyFill="1" applyAlignment="1">
      <alignment horizontal="center"/>
    </xf>
    <xf numFmtId="0" fontId="82" fillId="0" borderId="0" xfId="0" applyFont="1" applyFill="1" applyAlignment="1">
      <alignment horizontal="center"/>
    </xf>
    <xf numFmtId="0" fontId="82" fillId="0" borderId="0" xfId="0" applyFont="1" applyFill="1" applyAlignment="1">
      <alignment horizontal="center" vertical="center"/>
    </xf>
    <xf numFmtId="0" fontId="78" fillId="0" borderId="0" xfId="0" applyFont="1" applyFill="1" applyAlignment="1">
      <alignment horizontal="center"/>
    </xf>
    <xf numFmtId="0" fontId="76" fillId="0" borderId="0" xfId="0" applyFont="1" applyFill="1" applyAlignment="1">
      <alignment horizontal="right"/>
    </xf>
    <xf numFmtId="0" fontId="6" fillId="0" borderId="0" xfId="0" applyFont="1" applyFill="1" applyAlignment="1">
      <alignment horizontal="center" vertical="center"/>
    </xf>
    <xf numFmtId="4" fontId="2" fillId="0" borderId="11" xfId="0" applyNumberFormat="1" applyFont="1" applyFill="1" applyBorder="1" applyAlignment="1">
      <alignment horizontal="center" vertical="center" wrapText="1"/>
    </xf>
    <xf numFmtId="0" fontId="77"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left" vertical="top" wrapText="1"/>
    </xf>
    <xf numFmtId="0" fontId="4" fillId="0" borderId="11" xfId="0" applyFont="1" applyBorder="1" applyAlignment="1">
      <alignment horizontal="left" vertical="center" wrapText="1"/>
    </xf>
    <xf numFmtId="49" fontId="10" fillId="0" borderId="11" xfId="0" applyNumberFormat="1" applyFont="1" applyBorder="1" applyAlignment="1">
      <alignment vertical="center" wrapText="1"/>
    </xf>
    <xf numFmtId="49" fontId="2" fillId="0" borderId="11" xfId="0" applyNumberFormat="1" applyFont="1" applyBorder="1" applyAlignment="1">
      <alignment horizontal="left" vertical="center" wrapText="1"/>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6" fillId="0" borderId="0" xfId="0" applyFont="1" applyAlignment="1">
      <alignment horizontal="center"/>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3</xdr:row>
      <xdr:rowOff>1485900</xdr:rowOff>
    </xdr:from>
    <xdr:to>
      <xdr:col>11</xdr:col>
      <xdr:colOff>47625</xdr:colOff>
      <xdr:row>3</xdr:row>
      <xdr:rowOff>1657350</xdr:rowOff>
    </xdr:to>
    <xdr:pic>
      <xdr:nvPicPr>
        <xdr:cNvPr id="1" name="Рисунок 1"/>
        <xdr:cNvPicPr preferRelativeResize="1">
          <a:picLocks noChangeAspect="1"/>
        </xdr:cNvPicPr>
      </xdr:nvPicPr>
      <xdr:blipFill>
        <a:blip r:embed="rId1"/>
        <a:stretch>
          <a:fillRect/>
        </a:stretch>
      </xdr:blipFill>
      <xdr:spPr>
        <a:xfrm>
          <a:off x="12687300" y="2228850"/>
          <a:ext cx="10858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tabSelected="1" view="pageBreakPreview" zoomScaleNormal="95" zoomScaleSheetLayoutView="100" zoomScalePageLayoutView="0" workbookViewId="0" topLeftCell="A1">
      <selection activeCell="F8" sqref="F8"/>
    </sheetView>
  </sheetViews>
  <sheetFormatPr defaultColWidth="9.140625" defaultRowHeight="15"/>
  <cols>
    <col min="1" max="1" width="7.7109375" style="68" customWidth="1"/>
    <col min="2" max="2" width="15.57421875" style="68" customWidth="1"/>
    <col min="3" max="3" width="2.8515625" style="68" customWidth="1"/>
    <col min="4" max="7" width="9.140625" style="68" customWidth="1"/>
    <col min="8" max="8" width="14.7109375" style="68" customWidth="1"/>
    <col min="9" max="9" width="17.140625" style="68" customWidth="1"/>
    <col min="10" max="10" width="1.7109375" style="68" customWidth="1"/>
    <col min="11" max="11" width="23.00390625" style="68" customWidth="1"/>
    <col min="12" max="12" width="2.7109375" style="68" customWidth="1"/>
    <col min="13" max="13" width="4.28125" style="68" customWidth="1"/>
    <col min="14" max="16384" width="9.140625" style="68" customWidth="1"/>
  </cols>
  <sheetData>
    <row r="1" spans="9:14" ht="15" customHeight="1">
      <c r="I1" s="145" t="s">
        <v>0</v>
      </c>
      <c r="J1" s="145"/>
      <c r="K1" s="145"/>
      <c r="L1" s="145"/>
      <c r="M1" s="145"/>
      <c r="N1" s="145"/>
    </row>
    <row r="2" spans="9:14" ht="15" customHeight="1">
      <c r="I2" s="145" t="s">
        <v>1</v>
      </c>
      <c r="J2" s="145"/>
      <c r="K2" s="145"/>
      <c r="L2" s="145"/>
      <c r="M2" s="145"/>
      <c r="N2" s="145"/>
    </row>
    <row r="3" spans="9:14" ht="15" customHeight="1">
      <c r="I3" s="145" t="s">
        <v>2</v>
      </c>
      <c r="J3" s="145"/>
      <c r="K3" s="145"/>
      <c r="L3" s="145"/>
      <c r="M3" s="145"/>
      <c r="N3" s="145"/>
    </row>
    <row r="4" spans="9:14" ht="15" customHeight="1">
      <c r="I4" s="145" t="s">
        <v>3</v>
      </c>
      <c r="J4" s="145"/>
      <c r="K4" s="145"/>
      <c r="L4" s="145"/>
      <c r="M4" s="145"/>
      <c r="N4" s="145"/>
    </row>
    <row r="5" spans="9:14" ht="15" customHeight="1">
      <c r="I5" s="145" t="s">
        <v>4</v>
      </c>
      <c r="J5" s="145"/>
      <c r="K5" s="145"/>
      <c r="L5" s="145"/>
      <c r="M5" s="145"/>
      <c r="N5" s="145"/>
    </row>
    <row r="6" spans="9:14" ht="15" customHeight="1">
      <c r="I6" s="145" t="s">
        <v>5</v>
      </c>
      <c r="J6" s="145"/>
      <c r="K6" s="145"/>
      <c r="L6" s="145"/>
      <c r="M6" s="145"/>
      <c r="N6" s="145"/>
    </row>
    <row r="7" spans="9:14" ht="15" customHeight="1">
      <c r="I7" s="145" t="s">
        <v>6</v>
      </c>
      <c r="J7" s="145"/>
      <c r="K7" s="145"/>
      <c r="L7" s="145"/>
      <c r="M7" s="145"/>
      <c r="N7" s="145"/>
    </row>
    <row r="8" spans="9:14" ht="15" customHeight="1">
      <c r="I8" s="98"/>
      <c r="J8" s="98"/>
      <c r="K8" s="98"/>
      <c r="L8" s="98"/>
      <c r="M8" s="98"/>
      <c r="N8" s="98"/>
    </row>
    <row r="9" s="90" customFormat="1" ht="15"/>
    <row r="10" spans="1:13" s="90" customFormat="1" ht="15.75">
      <c r="A10" s="139" t="s">
        <v>13</v>
      </c>
      <c r="B10" s="139"/>
      <c r="C10" s="139"/>
      <c r="D10" s="139"/>
      <c r="E10" s="139"/>
      <c r="F10" s="139"/>
      <c r="G10" s="139"/>
      <c r="H10" s="99"/>
      <c r="I10" s="139" t="s">
        <v>7</v>
      </c>
      <c r="J10" s="139"/>
      <c r="K10" s="139"/>
      <c r="L10" s="99"/>
      <c r="M10" s="99"/>
    </row>
    <row r="11" spans="8:13" s="90" customFormat="1" ht="15">
      <c r="H11" s="100"/>
      <c r="I11" s="101"/>
      <c r="J11" s="101"/>
      <c r="K11" s="101"/>
      <c r="L11" s="101"/>
      <c r="M11" s="101"/>
    </row>
    <row r="12" spans="2:13" s="90" customFormat="1" ht="48.75" customHeight="1">
      <c r="B12" s="140" t="s">
        <v>165</v>
      </c>
      <c r="C12" s="137"/>
      <c r="D12" s="137"/>
      <c r="E12" s="137"/>
      <c r="F12" s="137"/>
      <c r="G12" s="137"/>
      <c r="H12" s="102"/>
      <c r="I12" s="137" t="s">
        <v>119</v>
      </c>
      <c r="J12" s="137"/>
      <c r="K12" s="137"/>
      <c r="L12" s="101"/>
      <c r="M12" s="101"/>
    </row>
    <row r="13" spans="2:13" s="103" customFormat="1" ht="12.75" customHeight="1">
      <c r="B13" s="133" t="s">
        <v>72</v>
      </c>
      <c r="C13" s="133"/>
      <c r="D13" s="133"/>
      <c r="E13" s="133"/>
      <c r="F13" s="133"/>
      <c r="G13" s="104"/>
      <c r="H13" s="104"/>
      <c r="I13" s="138" t="s">
        <v>10</v>
      </c>
      <c r="J13" s="138"/>
      <c r="K13" s="138"/>
      <c r="L13" s="105"/>
      <c r="M13" s="105"/>
    </row>
    <row r="14" spans="2:13" s="103" customFormat="1" ht="12.75" customHeight="1">
      <c r="B14" s="134" t="s">
        <v>73</v>
      </c>
      <c r="C14" s="134"/>
      <c r="D14" s="134"/>
      <c r="E14" s="134"/>
      <c r="F14" s="134"/>
      <c r="G14" s="106"/>
      <c r="H14" s="106"/>
      <c r="I14" s="134" t="s">
        <v>11</v>
      </c>
      <c r="J14" s="134"/>
      <c r="K14" s="134"/>
      <c r="L14" s="105"/>
      <c r="M14" s="105"/>
    </row>
    <row r="15" spans="2:13" s="103" customFormat="1" ht="12.75" customHeight="1">
      <c r="B15" s="134" t="s">
        <v>74</v>
      </c>
      <c r="C15" s="134"/>
      <c r="D15" s="134"/>
      <c r="E15" s="134"/>
      <c r="F15" s="134"/>
      <c r="G15" s="106"/>
      <c r="H15" s="106"/>
      <c r="I15" s="134" t="s">
        <v>12</v>
      </c>
      <c r="J15" s="134"/>
      <c r="K15" s="134"/>
      <c r="L15" s="105"/>
      <c r="M15" s="105"/>
    </row>
    <row r="16" spans="2:8" s="90" customFormat="1" ht="12.75" customHeight="1">
      <c r="B16" s="135" t="s">
        <v>12</v>
      </c>
      <c r="C16" s="135"/>
      <c r="D16" s="135"/>
      <c r="E16" s="135"/>
      <c r="F16" s="135"/>
      <c r="H16" s="92"/>
    </row>
    <row r="17" spans="2:8" s="90" customFormat="1" ht="12.75" customHeight="1">
      <c r="B17" s="107"/>
      <c r="C17" s="107"/>
      <c r="D17" s="107"/>
      <c r="E17" s="107"/>
      <c r="F17" s="107"/>
      <c r="H17" s="92"/>
    </row>
    <row r="18" spans="2:11" s="90" customFormat="1" ht="19.5" customHeight="1">
      <c r="B18" s="91"/>
      <c r="C18" s="92"/>
      <c r="D18" s="136" t="s">
        <v>173</v>
      </c>
      <c r="E18" s="136"/>
      <c r="F18" s="136"/>
      <c r="H18" s="92"/>
      <c r="I18" s="91"/>
      <c r="J18" s="92"/>
      <c r="K18" s="97" t="s">
        <v>129</v>
      </c>
    </row>
    <row r="19" spans="2:11" s="103" customFormat="1" ht="11.25">
      <c r="B19" s="108" t="s">
        <v>127</v>
      </c>
      <c r="C19" s="109"/>
      <c r="D19" s="134"/>
      <c r="E19" s="134"/>
      <c r="F19" s="134"/>
      <c r="H19" s="110"/>
      <c r="I19" s="108" t="s">
        <v>127</v>
      </c>
      <c r="J19" s="109"/>
      <c r="K19" s="105" t="s">
        <v>128</v>
      </c>
    </row>
    <row r="20" s="90" customFormat="1" ht="15">
      <c r="H20" s="100"/>
    </row>
    <row r="21" spans="2:11" s="111" customFormat="1" ht="12.75">
      <c r="B21" s="132" t="s">
        <v>172</v>
      </c>
      <c r="C21" s="132"/>
      <c r="D21" s="132"/>
      <c r="E21" s="132"/>
      <c r="F21" s="132"/>
      <c r="G21" s="112"/>
      <c r="H21" s="112"/>
      <c r="I21" s="131" t="s">
        <v>171</v>
      </c>
      <c r="J21" s="131"/>
      <c r="K21" s="132"/>
    </row>
    <row r="22" s="90" customFormat="1" ht="15" customHeight="1">
      <c r="H22" s="100"/>
    </row>
    <row r="23" spans="7:10" s="90" customFormat="1" ht="15">
      <c r="G23" s="144"/>
      <c r="H23" s="144"/>
      <c r="I23" s="144"/>
      <c r="J23" s="113"/>
    </row>
    <row r="24" s="90" customFormat="1" ht="15">
      <c r="H24" s="100"/>
    </row>
    <row r="25" s="90" customFormat="1" ht="15">
      <c r="H25" s="100"/>
    </row>
    <row r="26" s="90" customFormat="1" ht="15"/>
    <row r="27" spans="1:14" s="90" customFormat="1" ht="19.5" customHeight="1">
      <c r="A27" s="142" t="s">
        <v>8</v>
      </c>
      <c r="B27" s="142"/>
      <c r="C27" s="142"/>
      <c r="D27" s="142"/>
      <c r="E27" s="142"/>
      <c r="F27" s="142"/>
      <c r="G27" s="142"/>
      <c r="H27" s="142"/>
      <c r="I27" s="142"/>
      <c r="J27" s="142"/>
      <c r="K27" s="142"/>
      <c r="L27" s="142"/>
      <c r="M27" s="142"/>
      <c r="N27" s="142"/>
    </row>
    <row r="28" spans="1:14" ht="25.5" customHeight="1">
      <c r="A28" s="143" t="s">
        <v>40</v>
      </c>
      <c r="B28" s="143"/>
      <c r="C28" s="143"/>
      <c r="D28" s="143"/>
      <c r="E28" s="143"/>
      <c r="F28" s="143"/>
      <c r="G28" s="143"/>
      <c r="H28" s="143"/>
      <c r="I28" s="143"/>
      <c r="J28" s="143"/>
      <c r="K28" s="143"/>
      <c r="L28" s="143"/>
      <c r="M28" s="143"/>
      <c r="N28" s="143"/>
    </row>
    <row r="29" spans="1:14" s="114" customFormat="1" ht="11.25">
      <c r="A29" s="133" t="s">
        <v>9</v>
      </c>
      <c r="B29" s="133"/>
      <c r="C29" s="133"/>
      <c r="D29" s="133"/>
      <c r="E29" s="133"/>
      <c r="F29" s="133"/>
      <c r="G29" s="133"/>
      <c r="H29" s="133"/>
      <c r="I29" s="133"/>
      <c r="J29" s="133"/>
      <c r="K29" s="133"/>
      <c r="L29" s="133"/>
      <c r="M29" s="133"/>
      <c r="N29" s="133"/>
    </row>
    <row r="30" ht="15.75">
      <c r="A30" s="115"/>
    </row>
    <row r="31" spans="1:14" ht="15.75">
      <c r="A31" s="141" t="s">
        <v>166</v>
      </c>
      <c r="B31" s="141"/>
      <c r="C31" s="141"/>
      <c r="D31" s="141"/>
      <c r="E31" s="141"/>
      <c r="F31" s="141"/>
      <c r="G31" s="141"/>
      <c r="H31" s="141"/>
      <c r="I31" s="141"/>
      <c r="J31" s="141"/>
      <c r="K31" s="141"/>
      <c r="L31" s="141"/>
      <c r="M31" s="141"/>
      <c r="N31" s="141"/>
    </row>
    <row r="32" spans="1:14" ht="15.75">
      <c r="A32" s="139" t="s">
        <v>167</v>
      </c>
      <c r="B32" s="139"/>
      <c r="C32" s="139"/>
      <c r="D32" s="139"/>
      <c r="E32" s="139"/>
      <c r="F32" s="139"/>
      <c r="G32" s="139"/>
      <c r="H32" s="139"/>
      <c r="I32" s="139"/>
      <c r="J32" s="139"/>
      <c r="K32" s="139"/>
      <c r="L32" s="139"/>
      <c r="M32" s="139"/>
      <c r="N32" s="139"/>
    </row>
  </sheetData>
  <sheetProtection/>
  <mergeCells count="28">
    <mergeCell ref="I7:N7"/>
    <mergeCell ref="I1:N1"/>
    <mergeCell ref="I2:N2"/>
    <mergeCell ref="I3:N3"/>
    <mergeCell ref="I4:N4"/>
    <mergeCell ref="I5:N5"/>
    <mergeCell ref="I6:N6"/>
    <mergeCell ref="A31:N31"/>
    <mergeCell ref="A32:N32"/>
    <mergeCell ref="A27:N27"/>
    <mergeCell ref="A28:N28"/>
    <mergeCell ref="A29:N29"/>
    <mergeCell ref="G23:I23"/>
    <mergeCell ref="I12:K12"/>
    <mergeCell ref="I13:K13"/>
    <mergeCell ref="I14:K14"/>
    <mergeCell ref="I15:K15"/>
    <mergeCell ref="I10:K10"/>
    <mergeCell ref="B12:G12"/>
    <mergeCell ref="A10:G10"/>
    <mergeCell ref="I21:K21"/>
    <mergeCell ref="B13:F13"/>
    <mergeCell ref="B14:F14"/>
    <mergeCell ref="B15:F15"/>
    <mergeCell ref="B16:F16"/>
    <mergeCell ref="D18:F18"/>
    <mergeCell ref="D19:F19"/>
    <mergeCell ref="B21:F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L13"/>
  <sheetViews>
    <sheetView view="pageBreakPreview" zoomScale="90" zoomScaleNormal="70" zoomScaleSheetLayoutView="90" zoomScalePageLayoutView="0" workbookViewId="0" topLeftCell="A5">
      <selection activeCell="A2" sqref="A2:G12"/>
    </sheetView>
  </sheetViews>
  <sheetFormatPr defaultColWidth="9.140625" defaultRowHeight="15"/>
  <cols>
    <col min="1" max="1" width="59.7109375" style="68" customWidth="1"/>
    <col min="2" max="2" width="25.140625" style="68" customWidth="1"/>
    <col min="3" max="3" width="22.28125" style="68" customWidth="1"/>
    <col min="4" max="4" width="19.8515625" style="68" customWidth="1"/>
    <col min="5" max="5" width="33.57421875" style="54" customWidth="1"/>
    <col min="6" max="6" width="16.8515625" style="68" customWidth="1"/>
    <col min="7" max="7" width="53.421875" style="68" customWidth="1"/>
    <col min="8" max="8" width="16.8515625" style="68" hidden="1" customWidth="1"/>
    <col min="9" max="9" width="0" style="68" hidden="1" customWidth="1"/>
    <col min="10" max="10" width="16.57421875" style="68" hidden="1" customWidth="1"/>
    <col min="11" max="11" width="7.57421875" style="68" customWidth="1"/>
    <col min="12" max="12" width="12.57421875" style="68" bestFit="1" customWidth="1"/>
    <col min="13" max="16384" width="9.140625" style="68" customWidth="1"/>
  </cols>
  <sheetData>
    <row r="1" spans="1:7" ht="15">
      <c r="A1" s="54"/>
      <c r="B1" s="54"/>
      <c r="C1" s="54"/>
      <c r="D1" s="54"/>
      <c r="F1" s="54"/>
      <c r="G1" s="54"/>
    </row>
    <row r="2" spans="1:7" ht="28.5" customHeight="1">
      <c r="A2" s="146" t="s">
        <v>95</v>
      </c>
      <c r="B2" s="146"/>
      <c r="C2" s="146"/>
      <c r="D2" s="146"/>
      <c r="E2" s="146"/>
      <c r="F2" s="146"/>
      <c r="G2" s="146"/>
    </row>
    <row r="3" spans="1:7" ht="15.75">
      <c r="A3" s="117"/>
      <c r="B3" s="54"/>
      <c r="C3" s="54"/>
      <c r="D3" s="54"/>
      <c r="F3" s="54"/>
      <c r="G3" s="54"/>
    </row>
    <row r="4" spans="1:7" ht="177" customHeight="1">
      <c r="A4" s="77" t="s">
        <v>18</v>
      </c>
      <c r="B4" s="77" t="s">
        <v>117</v>
      </c>
      <c r="C4" s="77" t="s">
        <v>15</v>
      </c>
      <c r="D4" s="77" t="s">
        <v>164</v>
      </c>
      <c r="E4" s="77" t="s">
        <v>16</v>
      </c>
      <c r="F4" s="77" t="s">
        <v>102</v>
      </c>
      <c r="G4" s="77" t="s">
        <v>17</v>
      </c>
    </row>
    <row r="5" spans="1:7" s="118" customFormat="1" ht="20.25" customHeight="1">
      <c r="A5" s="77">
        <v>1</v>
      </c>
      <c r="B5" s="77">
        <v>2</v>
      </c>
      <c r="C5" s="77">
        <v>3</v>
      </c>
      <c r="D5" s="77">
        <v>4</v>
      </c>
      <c r="E5" s="77">
        <v>5</v>
      </c>
      <c r="F5" s="77">
        <v>6</v>
      </c>
      <c r="G5" s="77">
        <v>7</v>
      </c>
    </row>
    <row r="6" spans="1:12" s="54" customFormat="1" ht="81" customHeight="1">
      <c r="A6" s="52" t="s">
        <v>151</v>
      </c>
      <c r="B6" s="116">
        <v>10877314</v>
      </c>
      <c r="C6" s="58">
        <v>0</v>
      </c>
      <c r="D6" s="58">
        <v>0</v>
      </c>
      <c r="E6" s="116">
        <v>10765666.91</v>
      </c>
      <c r="F6" s="58">
        <f aca="true" t="shared" si="0" ref="F6:F12">E6/(B6+C6+D6)</f>
        <v>0.9897357849557344</v>
      </c>
      <c r="G6" s="30" t="s">
        <v>155</v>
      </c>
      <c r="H6" s="58">
        <f>2542700</f>
        <v>2542700</v>
      </c>
      <c r="J6" s="58">
        <v>11073000</v>
      </c>
      <c r="L6" s="130"/>
    </row>
    <row r="7" spans="1:12" s="54" customFormat="1" ht="57.75" customHeight="1">
      <c r="A7" s="52" t="s">
        <v>156</v>
      </c>
      <c r="B7" s="116">
        <v>351071.5</v>
      </c>
      <c r="C7" s="58">
        <v>0</v>
      </c>
      <c r="D7" s="58">
        <v>0</v>
      </c>
      <c r="E7" s="116">
        <v>351048.69</v>
      </c>
      <c r="F7" s="58">
        <f t="shared" si="0"/>
        <v>0.9999350274801572</v>
      </c>
      <c r="G7" s="30" t="s">
        <v>155</v>
      </c>
      <c r="H7" s="58"/>
      <c r="J7" s="58"/>
      <c r="L7" s="130"/>
    </row>
    <row r="8" spans="1:12" s="54" customFormat="1" ht="93.75" customHeight="1">
      <c r="A8" s="52" t="s">
        <v>152</v>
      </c>
      <c r="B8" s="116">
        <v>233700</v>
      </c>
      <c r="C8" s="58">
        <v>0</v>
      </c>
      <c r="D8" s="58">
        <v>0</v>
      </c>
      <c r="E8" s="116">
        <v>208379.4</v>
      </c>
      <c r="F8" s="58">
        <f t="shared" si="0"/>
        <v>0.8916534017971759</v>
      </c>
      <c r="G8" s="30" t="s">
        <v>150</v>
      </c>
      <c r="H8" s="58">
        <v>35400</v>
      </c>
      <c r="J8" s="58">
        <v>222400</v>
      </c>
      <c r="L8" s="130"/>
    </row>
    <row r="9" spans="1:12" s="119" customFormat="1" ht="30" customHeight="1">
      <c r="A9" s="53" t="s">
        <v>163</v>
      </c>
      <c r="B9" s="116">
        <v>9528263.88</v>
      </c>
      <c r="C9" s="58">
        <v>0</v>
      </c>
      <c r="D9" s="58">
        <v>763861.87</v>
      </c>
      <c r="E9" s="116">
        <f>9027184.33+399999.25</f>
        <v>9427183.58</v>
      </c>
      <c r="F9" s="58">
        <f t="shared" si="0"/>
        <v>0.9159607848747865</v>
      </c>
      <c r="G9" s="30" t="s">
        <v>149</v>
      </c>
      <c r="H9" s="58">
        <v>1659600</v>
      </c>
      <c r="J9" s="58">
        <v>9261900</v>
      </c>
      <c r="L9" s="130"/>
    </row>
    <row r="10" spans="1:12" s="54" customFormat="1" ht="64.5" customHeight="1">
      <c r="A10" s="24" t="s">
        <v>153</v>
      </c>
      <c r="B10" s="116">
        <v>1614559.81</v>
      </c>
      <c r="C10" s="58">
        <v>0</v>
      </c>
      <c r="D10" s="58">
        <v>0</v>
      </c>
      <c r="E10" s="116">
        <v>1602921.34</v>
      </c>
      <c r="F10" s="58">
        <f t="shared" si="0"/>
        <v>0.9927915522683548</v>
      </c>
      <c r="G10" s="30" t="s">
        <v>149</v>
      </c>
      <c r="H10" s="58">
        <v>344753</v>
      </c>
      <c r="J10" s="58">
        <v>1485053</v>
      </c>
      <c r="L10" s="130"/>
    </row>
    <row r="11" spans="1:12" s="120" customFormat="1" ht="45.75" customHeight="1">
      <c r="A11" s="24" t="s">
        <v>154</v>
      </c>
      <c r="B11" s="116">
        <v>671790</v>
      </c>
      <c r="C11" s="58">
        <v>0</v>
      </c>
      <c r="D11" s="58">
        <v>0</v>
      </c>
      <c r="E11" s="116">
        <v>568466.34</v>
      </c>
      <c r="F11" s="58">
        <f t="shared" si="0"/>
        <v>0.8461964899745456</v>
      </c>
      <c r="G11" s="30" t="s">
        <v>120</v>
      </c>
      <c r="H11" s="58">
        <v>89610</v>
      </c>
      <c r="J11" s="58">
        <v>351610</v>
      </c>
      <c r="L11" s="130"/>
    </row>
    <row r="12" spans="1:12" s="75" customFormat="1" ht="30.75" customHeight="1">
      <c r="A12" s="40" t="s">
        <v>59</v>
      </c>
      <c r="B12" s="69">
        <f>SUM(B6:B11)</f>
        <v>23276699.19</v>
      </c>
      <c r="C12" s="69">
        <f>SUM(C6:C11)</f>
        <v>0</v>
      </c>
      <c r="D12" s="69">
        <f>SUM(D6:D11)</f>
        <v>763861.87</v>
      </c>
      <c r="E12" s="69">
        <f>SUM(E6:E11)</f>
        <v>22923666.259999998</v>
      </c>
      <c r="F12" s="69">
        <f t="shared" si="0"/>
        <v>0.9535412340330794</v>
      </c>
      <c r="G12" s="121"/>
      <c r="L12" s="130"/>
    </row>
    <row r="13" spans="8:10" ht="15.75">
      <c r="H13" s="14">
        <v>0.27</v>
      </c>
      <c r="J13" s="14">
        <v>1.23</v>
      </c>
    </row>
  </sheetData>
  <sheetProtection/>
  <mergeCells count="1">
    <mergeCell ref="A2:G2"/>
  </mergeCells>
  <printOptions/>
  <pageMargins left="0.7874015748031497" right="0.3937007874015748" top="0.5905511811023623" bottom="0.5905511811023623" header="0" footer="0"/>
  <pageSetup fitToHeight="0"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P26"/>
  <sheetViews>
    <sheetView view="pageBreakPreview" zoomScale="90" zoomScaleNormal="70" zoomScaleSheetLayoutView="90" zoomScalePageLayoutView="0" workbookViewId="0" topLeftCell="A1">
      <selection activeCell="A22" sqref="A1:M22"/>
    </sheetView>
  </sheetViews>
  <sheetFormatPr defaultColWidth="9.140625" defaultRowHeight="15"/>
  <cols>
    <col min="1" max="1" width="5.140625" style="0" customWidth="1"/>
    <col min="2" max="2" width="21.7109375" style="2" customWidth="1"/>
    <col min="3" max="3" width="63.28125" style="8" customWidth="1"/>
    <col min="4" max="4" width="0.2890625" style="8" hidden="1" customWidth="1"/>
    <col min="5" max="5" width="16.57421875" style="8" customWidth="1"/>
    <col min="6" max="6" width="13.7109375" style="8" customWidth="1"/>
    <col min="7" max="7" width="15.421875" style="8" customWidth="1"/>
    <col min="8" max="8" width="16.28125" style="8" customWidth="1"/>
    <col min="9" max="9" width="15.140625" style="54" customWidth="1"/>
    <col min="10" max="10" width="21.7109375" style="54" customWidth="1"/>
    <col min="11" max="11" width="16.8515625" style="54" customWidth="1"/>
    <col min="12" max="12" width="13.8515625" style="54" customWidth="1"/>
    <col min="13" max="13" width="36.00390625" style="8" customWidth="1"/>
    <col min="14" max="14" width="9.140625" style="0" customWidth="1"/>
    <col min="15" max="15" width="9.140625" style="0" hidden="1" customWidth="1"/>
    <col min="16" max="16" width="14.28125" style="0" hidden="1" customWidth="1"/>
    <col min="17" max="17" width="0" style="0" hidden="1" customWidth="1"/>
  </cols>
  <sheetData>
    <row r="1" spans="2:13" s="68" customFormat="1" ht="15">
      <c r="B1" s="122"/>
      <c r="C1" s="123"/>
      <c r="D1" s="54"/>
      <c r="E1" s="54"/>
      <c r="F1" s="54"/>
      <c r="G1" s="54"/>
      <c r="H1" s="54"/>
      <c r="I1" s="54"/>
      <c r="J1" s="54"/>
      <c r="K1" s="54"/>
      <c r="L1" s="54"/>
      <c r="M1" s="54"/>
    </row>
    <row r="2" spans="1:13" ht="22.5" customHeight="1">
      <c r="A2" s="148" t="s">
        <v>94</v>
      </c>
      <c r="B2" s="148"/>
      <c r="C2" s="148"/>
      <c r="D2" s="148"/>
      <c r="E2" s="148"/>
      <c r="F2" s="148"/>
      <c r="G2" s="148"/>
      <c r="H2" s="148"/>
      <c r="I2" s="148"/>
      <c r="J2" s="148"/>
      <c r="K2" s="148"/>
      <c r="L2" s="148"/>
      <c r="M2" s="148"/>
    </row>
    <row r="3" spans="1:7" ht="21">
      <c r="A3" s="1"/>
      <c r="G3" s="51"/>
    </row>
    <row r="4" spans="1:13" ht="168.75" customHeight="1">
      <c r="A4" s="3" t="s">
        <v>14</v>
      </c>
      <c r="B4" s="42" t="s">
        <v>19</v>
      </c>
      <c r="C4" s="36" t="s">
        <v>20</v>
      </c>
      <c r="D4" s="36" t="s">
        <v>118</v>
      </c>
      <c r="E4" s="37" t="s">
        <v>93</v>
      </c>
      <c r="F4" s="37" t="s">
        <v>21</v>
      </c>
      <c r="G4" s="37" t="s">
        <v>22</v>
      </c>
      <c r="H4" s="37" t="s">
        <v>23</v>
      </c>
      <c r="I4" s="56" t="s">
        <v>27</v>
      </c>
      <c r="J4" s="56" t="s">
        <v>28</v>
      </c>
      <c r="K4" s="55" t="s">
        <v>24</v>
      </c>
      <c r="L4" s="56" t="s">
        <v>25</v>
      </c>
      <c r="M4" s="37" t="s">
        <v>26</v>
      </c>
    </row>
    <row r="5" spans="1:13" ht="15.75">
      <c r="A5" s="3">
        <v>1</v>
      </c>
      <c r="B5" s="42">
        <v>2</v>
      </c>
      <c r="C5" s="36">
        <v>3</v>
      </c>
      <c r="D5" s="36">
        <v>4</v>
      </c>
      <c r="E5" s="36">
        <v>4</v>
      </c>
      <c r="F5" s="36">
        <v>5</v>
      </c>
      <c r="G5" s="36">
        <v>6</v>
      </c>
      <c r="H5" s="36">
        <v>7</v>
      </c>
      <c r="I5" s="55">
        <v>8</v>
      </c>
      <c r="J5" s="55">
        <v>9</v>
      </c>
      <c r="K5" s="55">
        <v>10</v>
      </c>
      <c r="L5" s="55">
        <v>11</v>
      </c>
      <c r="M5" s="36">
        <v>12</v>
      </c>
    </row>
    <row r="6" spans="1:13" s="68" customFormat="1" ht="15.75">
      <c r="A6" s="65"/>
      <c r="B6" s="66"/>
      <c r="C6" s="67" t="s">
        <v>76</v>
      </c>
      <c r="D6" s="67"/>
      <c r="E6" s="55"/>
      <c r="F6" s="55"/>
      <c r="G6" s="55"/>
      <c r="H6" s="55"/>
      <c r="I6" s="55"/>
      <c r="J6" s="55"/>
      <c r="K6" s="55"/>
      <c r="L6" s="55"/>
      <c r="M6" s="55"/>
    </row>
    <row r="7" spans="1:16" s="75" customFormat="1" ht="80.25" customHeight="1">
      <c r="A7" s="71">
        <v>1</v>
      </c>
      <c r="B7" s="72" t="s">
        <v>130</v>
      </c>
      <c r="C7" s="52" t="s">
        <v>103</v>
      </c>
      <c r="D7" s="52" t="s">
        <v>79</v>
      </c>
      <c r="E7" s="64" t="s">
        <v>42</v>
      </c>
      <c r="F7" s="64" t="s">
        <v>57</v>
      </c>
      <c r="G7" s="64">
        <v>1800</v>
      </c>
      <c r="H7" s="88">
        <v>1642</v>
      </c>
      <c r="I7" s="58">
        <f>H7/G7</f>
        <v>0.9122222222222223</v>
      </c>
      <c r="J7" s="58">
        <v>1115010</v>
      </c>
      <c r="K7" s="57">
        <f>J7/$J$22</f>
        <v>0.05377530142436748</v>
      </c>
      <c r="L7" s="147">
        <f>(I7*K7)+(I8*K8)+(I9*K9)+(I10*K10)+(I11*K11)+(I12*K12)+(I13*K13)+(I14*K14)+(I15*K15)+(I16*K16)+(I17*K17)+(I19*K19)+(I20*K20)+(I21*K21)</f>
        <v>0.9677739840937006</v>
      </c>
      <c r="M7" s="52" t="s">
        <v>168</v>
      </c>
      <c r="P7" s="93">
        <f>2150</f>
        <v>2150</v>
      </c>
    </row>
    <row r="8" spans="1:16" s="75" customFormat="1" ht="87" customHeight="1" thickBot="1">
      <c r="A8" s="71">
        <v>2</v>
      </c>
      <c r="B8" s="72" t="s">
        <v>130</v>
      </c>
      <c r="C8" s="52" t="s">
        <v>103</v>
      </c>
      <c r="D8" s="52" t="s">
        <v>79</v>
      </c>
      <c r="E8" s="64" t="s">
        <v>46</v>
      </c>
      <c r="F8" s="64" t="s">
        <v>57</v>
      </c>
      <c r="G8" s="64">
        <v>1000</v>
      </c>
      <c r="H8" s="88">
        <v>474</v>
      </c>
      <c r="I8" s="58">
        <f aca="true" t="shared" si="0" ref="I8:I17">H8/G8</f>
        <v>0.474</v>
      </c>
      <c r="J8" s="58">
        <v>565120</v>
      </c>
      <c r="K8" s="57">
        <f aca="true" t="shared" si="1" ref="K8:K18">J8/$J$22</f>
        <v>0.027254911024061267</v>
      </c>
      <c r="L8" s="147"/>
      <c r="M8" s="52" t="s">
        <v>168</v>
      </c>
      <c r="P8" s="94">
        <v>1000</v>
      </c>
    </row>
    <row r="9" spans="1:16" s="75" customFormat="1" ht="82.5" customHeight="1">
      <c r="A9" s="71">
        <v>3</v>
      </c>
      <c r="B9" s="72" t="s">
        <v>131</v>
      </c>
      <c r="C9" s="52" t="s">
        <v>104</v>
      </c>
      <c r="D9" s="52" t="s">
        <v>79</v>
      </c>
      <c r="E9" s="64" t="s">
        <v>42</v>
      </c>
      <c r="F9" s="64" t="s">
        <v>57</v>
      </c>
      <c r="G9" s="64">
        <v>1500</v>
      </c>
      <c r="H9" s="88">
        <v>2602</v>
      </c>
      <c r="I9" s="58">
        <f t="shared" si="0"/>
        <v>1.7346666666666666</v>
      </c>
      <c r="J9" s="58">
        <v>958785</v>
      </c>
      <c r="K9" s="57">
        <f t="shared" si="1"/>
        <v>0.046240798177740274</v>
      </c>
      <c r="L9" s="147"/>
      <c r="M9" s="52"/>
      <c r="P9" s="95">
        <f>2800</f>
        <v>2800</v>
      </c>
    </row>
    <row r="10" spans="1:16" s="75" customFormat="1" ht="81" customHeight="1" thickBot="1">
      <c r="A10" s="71">
        <v>4</v>
      </c>
      <c r="B10" s="72" t="s">
        <v>131</v>
      </c>
      <c r="C10" s="52" t="s">
        <v>104</v>
      </c>
      <c r="D10" s="52" t="s">
        <v>79</v>
      </c>
      <c r="E10" s="64" t="s">
        <v>46</v>
      </c>
      <c r="F10" s="64" t="s">
        <v>57</v>
      </c>
      <c r="G10" s="64">
        <v>150</v>
      </c>
      <c r="H10" s="88">
        <v>324</v>
      </c>
      <c r="I10" s="58">
        <f t="shared" si="0"/>
        <v>2.16</v>
      </c>
      <c r="J10" s="58">
        <v>141396</v>
      </c>
      <c r="K10" s="57">
        <f t="shared" si="1"/>
        <v>0.0068193222663472655</v>
      </c>
      <c r="L10" s="147"/>
      <c r="M10" s="74"/>
      <c r="P10" s="94">
        <v>500</v>
      </c>
    </row>
    <row r="11" spans="1:16" s="75" customFormat="1" ht="82.5" customHeight="1">
      <c r="A11" s="71">
        <v>5</v>
      </c>
      <c r="B11" s="72" t="s">
        <v>134</v>
      </c>
      <c r="C11" s="52" t="s">
        <v>105</v>
      </c>
      <c r="D11" s="52" t="s">
        <v>79</v>
      </c>
      <c r="E11" s="64" t="s">
        <v>42</v>
      </c>
      <c r="F11" s="64" t="s">
        <v>57</v>
      </c>
      <c r="G11" s="64">
        <v>4000</v>
      </c>
      <c r="H11" s="88">
        <v>3979</v>
      </c>
      <c r="I11" s="58">
        <f t="shared" si="0"/>
        <v>0.99475</v>
      </c>
      <c r="J11" s="58">
        <v>1958320</v>
      </c>
      <c r="K11" s="57">
        <f t="shared" si="1"/>
        <v>0.0944469092522644</v>
      </c>
      <c r="L11" s="147"/>
      <c r="M11" s="52"/>
      <c r="P11" s="93">
        <f>6000</f>
        <v>6000</v>
      </c>
    </row>
    <row r="12" spans="1:16" s="75" customFormat="1" ht="84" customHeight="1" thickBot="1">
      <c r="A12" s="71">
        <v>6</v>
      </c>
      <c r="B12" s="72" t="s">
        <v>134</v>
      </c>
      <c r="C12" s="52" t="s">
        <v>105</v>
      </c>
      <c r="D12" s="52" t="s">
        <v>79</v>
      </c>
      <c r="E12" s="64" t="s">
        <v>46</v>
      </c>
      <c r="F12" s="64" t="s">
        <v>57</v>
      </c>
      <c r="G12" s="64">
        <v>350</v>
      </c>
      <c r="H12" s="88">
        <v>773</v>
      </c>
      <c r="I12" s="58">
        <f t="shared" si="0"/>
        <v>2.2085714285714286</v>
      </c>
      <c r="J12" s="58">
        <v>218725.5</v>
      </c>
      <c r="K12" s="57">
        <f t="shared" si="1"/>
        <v>0.010548810944920215</v>
      </c>
      <c r="L12" s="147"/>
      <c r="M12" s="52"/>
      <c r="P12" s="94">
        <f>1000</f>
        <v>1000</v>
      </c>
    </row>
    <row r="13" spans="1:16" s="75" customFormat="1" ht="82.5" customHeight="1" thickBot="1">
      <c r="A13" s="71">
        <v>7</v>
      </c>
      <c r="B13" s="72" t="s">
        <v>147</v>
      </c>
      <c r="C13" s="52" t="s">
        <v>121</v>
      </c>
      <c r="D13" s="52" t="s">
        <v>79</v>
      </c>
      <c r="E13" s="64" t="s">
        <v>42</v>
      </c>
      <c r="F13" s="64" t="s">
        <v>57</v>
      </c>
      <c r="G13" s="64">
        <v>650</v>
      </c>
      <c r="H13" s="64">
        <v>417</v>
      </c>
      <c r="I13" s="58">
        <f>H13/G13</f>
        <v>0.6415384615384615</v>
      </c>
      <c r="J13" s="58">
        <v>351071.5</v>
      </c>
      <c r="K13" s="57">
        <f t="shared" si="1"/>
        <v>0.01693166494830076</v>
      </c>
      <c r="L13" s="147"/>
      <c r="M13" s="52" t="s">
        <v>168</v>
      </c>
      <c r="P13" s="96"/>
    </row>
    <row r="14" spans="1:16" s="75" customFormat="1" ht="91.5" customHeight="1" thickBot="1">
      <c r="A14" s="71">
        <v>8</v>
      </c>
      <c r="B14" s="72" t="s">
        <v>137</v>
      </c>
      <c r="C14" s="52" t="s">
        <v>106</v>
      </c>
      <c r="D14" s="52" t="s">
        <v>82</v>
      </c>
      <c r="E14" s="64" t="s">
        <v>52</v>
      </c>
      <c r="F14" s="64" t="s">
        <v>50</v>
      </c>
      <c r="G14" s="64">
        <v>2400</v>
      </c>
      <c r="H14" s="88">
        <v>2400</v>
      </c>
      <c r="I14" s="58">
        <f t="shared" si="0"/>
        <v>1</v>
      </c>
      <c r="J14" s="58">
        <v>2657472</v>
      </c>
      <c r="K14" s="57">
        <f t="shared" si="1"/>
        <v>0.12816598759366885</v>
      </c>
      <c r="L14" s="147"/>
      <c r="M14" s="52"/>
      <c r="P14" s="96">
        <f>2400</f>
        <v>2400</v>
      </c>
    </row>
    <row r="15" spans="1:16" s="75" customFormat="1" ht="87.75" customHeight="1" thickBot="1">
      <c r="A15" s="71">
        <v>9</v>
      </c>
      <c r="B15" s="72" t="s">
        <v>140</v>
      </c>
      <c r="C15" s="52" t="s">
        <v>107</v>
      </c>
      <c r="D15" s="52" t="s">
        <v>79</v>
      </c>
      <c r="E15" s="64" t="s">
        <v>53</v>
      </c>
      <c r="F15" s="64" t="s">
        <v>57</v>
      </c>
      <c r="G15" s="64">
        <v>12</v>
      </c>
      <c r="H15" s="88">
        <v>12</v>
      </c>
      <c r="I15" s="58">
        <f t="shared" si="0"/>
        <v>1</v>
      </c>
      <c r="J15" s="58">
        <v>174399.96</v>
      </c>
      <c r="K15" s="57">
        <f t="shared" si="1"/>
        <v>0.008411054983719995</v>
      </c>
      <c r="L15" s="147"/>
      <c r="M15" s="74"/>
      <c r="P15" s="96">
        <f>12</f>
        <v>12</v>
      </c>
    </row>
    <row r="16" spans="1:16" s="4" customFormat="1" ht="72" customHeight="1" thickBot="1">
      <c r="A16" s="43">
        <v>10</v>
      </c>
      <c r="B16" s="44" t="s">
        <v>144</v>
      </c>
      <c r="C16" s="38" t="s">
        <v>108</v>
      </c>
      <c r="D16" s="38" t="s">
        <v>85</v>
      </c>
      <c r="E16" s="17" t="s">
        <v>55</v>
      </c>
      <c r="F16" s="17" t="s">
        <v>58</v>
      </c>
      <c r="G16" s="64">
        <v>4995</v>
      </c>
      <c r="H16" s="87">
        <v>3856</v>
      </c>
      <c r="I16" s="58">
        <f t="shared" si="0"/>
        <v>0.771971971971972</v>
      </c>
      <c r="J16" s="58">
        <v>7887654.45</v>
      </c>
      <c r="K16" s="57">
        <f t="shared" si="1"/>
        <v>0.38041003720146327</v>
      </c>
      <c r="L16" s="147"/>
      <c r="M16" s="27"/>
      <c r="P16" s="12">
        <f>5250</f>
        <v>5250</v>
      </c>
    </row>
    <row r="17" spans="1:16" s="4" customFormat="1" ht="62.25" customHeight="1">
      <c r="A17" s="43">
        <v>11</v>
      </c>
      <c r="B17" s="44" t="s">
        <v>142</v>
      </c>
      <c r="C17" s="39" t="s">
        <v>78</v>
      </c>
      <c r="D17" s="38" t="s">
        <v>79</v>
      </c>
      <c r="E17" s="17" t="s">
        <v>54</v>
      </c>
      <c r="F17" s="17" t="s">
        <v>57</v>
      </c>
      <c r="G17" s="64">
        <v>42</v>
      </c>
      <c r="H17" s="87">
        <v>38</v>
      </c>
      <c r="I17" s="58">
        <f t="shared" si="0"/>
        <v>0.9047619047619048</v>
      </c>
      <c r="J17" s="58">
        <v>671790</v>
      </c>
      <c r="K17" s="57">
        <f t="shared" si="1"/>
        <v>0.03239944910258727</v>
      </c>
      <c r="L17" s="147"/>
      <c r="M17" s="27"/>
      <c r="P17" s="10">
        <v>70</v>
      </c>
    </row>
    <row r="18" spans="1:16" s="75" customFormat="1" ht="19.5" customHeight="1">
      <c r="A18" s="71"/>
      <c r="B18" s="72"/>
      <c r="C18" s="53" t="s">
        <v>75</v>
      </c>
      <c r="D18" s="53"/>
      <c r="E18" s="40"/>
      <c r="F18" s="40"/>
      <c r="G18" s="40"/>
      <c r="H18" s="40"/>
      <c r="I18" s="69"/>
      <c r="J18" s="69"/>
      <c r="K18" s="73">
        <f t="shared" si="1"/>
        <v>0</v>
      </c>
      <c r="L18" s="147"/>
      <c r="M18" s="74"/>
      <c r="P18" s="76"/>
    </row>
    <row r="19" spans="1:16" s="4" customFormat="1" ht="49.5" customHeight="1" thickBot="1">
      <c r="A19" s="43">
        <v>12</v>
      </c>
      <c r="B19" s="44" t="s">
        <v>145</v>
      </c>
      <c r="C19" s="39" t="s">
        <v>99</v>
      </c>
      <c r="D19" s="38"/>
      <c r="E19" s="17" t="s">
        <v>51</v>
      </c>
      <c r="F19" s="17" t="s">
        <v>56</v>
      </c>
      <c r="G19" s="64">
        <v>230</v>
      </c>
      <c r="H19" s="64">
        <v>291</v>
      </c>
      <c r="I19" s="58">
        <f>H19/G19</f>
        <v>1.2652173913043478</v>
      </c>
      <c r="J19" s="58">
        <v>1450559.4</v>
      </c>
      <c r="K19" s="57">
        <f>J19/$J$22</f>
        <v>0.0699583581931549</v>
      </c>
      <c r="L19" s="147"/>
      <c r="M19" s="27"/>
      <c r="P19" s="9">
        <v>227</v>
      </c>
    </row>
    <row r="20" spans="1:16" s="4" customFormat="1" ht="87.75" customHeight="1" thickBot="1">
      <c r="A20" s="43">
        <v>13</v>
      </c>
      <c r="B20" s="44" t="s">
        <v>139</v>
      </c>
      <c r="C20" s="39" t="s">
        <v>83</v>
      </c>
      <c r="D20" s="38" t="s">
        <v>84</v>
      </c>
      <c r="E20" s="17" t="s">
        <v>62</v>
      </c>
      <c r="F20" s="17" t="s">
        <v>57</v>
      </c>
      <c r="G20" s="64">
        <v>400</v>
      </c>
      <c r="H20" s="17">
        <v>450</v>
      </c>
      <c r="I20" s="58">
        <f>H20/G20</f>
        <v>1.125</v>
      </c>
      <c r="J20" s="58">
        <v>1891692</v>
      </c>
      <c r="K20" s="57">
        <f>J20/$J$22</f>
        <v>0.09123353826608244</v>
      </c>
      <c r="L20" s="147"/>
      <c r="M20" s="27"/>
      <c r="P20" s="12">
        <f>400</f>
        <v>400</v>
      </c>
    </row>
    <row r="21" spans="1:16" s="4" customFormat="1" ht="65.25" customHeight="1" thickBot="1">
      <c r="A21" s="43">
        <v>14</v>
      </c>
      <c r="B21" s="44" t="s">
        <v>136</v>
      </c>
      <c r="C21" s="39" t="s">
        <v>80</v>
      </c>
      <c r="D21" s="38" t="s">
        <v>81</v>
      </c>
      <c r="E21" s="17" t="s">
        <v>61</v>
      </c>
      <c r="F21" s="17" t="s">
        <v>57</v>
      </c>
      <c r="G21" s="64">
        <v>1200</v>
      </c>
      <c r="H21" s="17">
        <v>1151</v>
      </c>
      <c r="I21" s="58">
        <f>H21/G21</f>
        <v>0.9591666666666666</v>
      </c>
      <c r="J21" s="58">
        <v>692616</v>
      </c>
      <c r="K21" s="57">
        <f>J21/$J$22</f>
        <v>0.033403856621321525</v>
      </c>
      <c r="L21" s="147"/>
      <c r="M21" s="38"/>
      <c r="P21" s="12">
        <f>4000</f>
        <v>4000</v>
      </c>
    </row>
    <row r="22" spans="1:16" s="5" customFormat="1" ht="27" customHeight="1">
      <c r="A22" s="45"/>
      <c r="B22" s="46"/>
      <c r="C22" s="40" t="s">
        <v>41</v>
      </c>
      <c r="D22" s="40"/>
      <c r="E22" s="41"/>
      <c r="F22" s="41"/>
      <c r="G22" s="41">
        <f>SUM(G7:G21)</f>
        <v>18729</v>
      </c>
      <c r="H22" s="89">
        <f>SUM(H7:H21)</f>
        <v>18409</v>
      </c>
      <c r="I22" s="70"/>
      <c r="J22" s="60">
        <f>J13+J21+J20+J19+J17+J16+J15+J14+J12+J11+J10+J9+J8+J7</f>
        <v>20734611.810000002</v>
      </c>
      <c r="K22" s="59"/>
      <c r="L22" s="60">
        <f>L7</f>
        <v>0.9677739840937006</v>
      </c>
      <c r="M22" s="41"/>
      <c r="P22" s="11">
        <f>SUM(P7:P21)</f>
        <v>25809</v>
      </c>
    </row>
    <row r="25" ht="21">
      <c r="F25" s="25"/>
    </row>
    <row r="26" ht="21">
      <c r="F26" s="25"/>
    </row>
  </sheetData>
  <sheetProtection/>
  <mergeCells count="2">
    <mergeCell ref="L7:L21"/>
    <mergeCell ref="A2:M2"/>
  </mergeCells>
  <printOptions/>
  <pageMargins left="0.7874015748031497" right="0.3937007874015748" top="0.3937007874015748" bottom="0.3937007874015748" header="0.1968503937007874" footer="0.1968503937007874"/>
  <pageSetup fitToHeight="0" fitToWidth="1"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C18"/>
  <sheetViews>
    <sheetView view="pageBreakPreview" zoomScale="110" zoomScaleSheetLayoutView="110" zoomScalePageLayoutView="0" workbookViewId="0" topLeftCell="A1">
      <selection activeCell="A1" sqref="A1:C15"/>
    </sheetView>
  </sheetViews>
  <sheetFormatPr defaultColWidth="9.140625" defaultRowHeight="15"/>
  <cols>
    <col min="1" max="1" width="38.00390625" style="8" customWidth="1"/>
    <col min="2" max="2" width="40.00390625" style="8" customWidth="1"/>
    <col min="3" max="3" width="38.28125" style="8" customWidth="1"/>
  </cols>
  <sheetData>
    <row r="2" spans="1:3" ht="15.75">
      <c r="A2" s="149" t="s">
        <v>29</v>
      </c>
      <c r="B2" s="149"/>
      <c r="C2" s="149"/>
    </row>
    <row r="3" spans="1:3" ht="15.75">
      <c r="A3" s="149" t="s">
        <v>30</v>
      </c>
      <c r="B3" s="149"/>
      <c r="C3" s="149"/>
    </row>
    <row r="4" ht="15.75">
      <c r="A4" s="15"/>
    </row>
    <row r="5" spans="1:3" ht="78.75">
      <c r="A5" s="36" t="s">
        <v>31</v>
      </c>
      <c r="B5" s="36" t="s">
        <v>32</v>
      </c>
      <c r="C5" s="36" t="s">
        <v>60</v>
      </c>
    </row>
    <row r="6" spans="1:3" ht="15.75">
      <c r="A6" s="36">
        <v>1</v>
      </c>
      <c r="B6" s="36">
        <v>2</v>
      </c>
      <c r="C6" s="36">
        <v>3</v>
      </c>
    </row>
    <row r="7" spans="1:3" s="4" customFormat="1" ht="30" customHeight="1">
      <c r="A7" s="58">
        <f>'Часть 2 Показат. объема'!L22</f>
        <v>0.9677739840937006</v>
      </c>
      <c r="B7" s="57">
        <f>'Часть 1 Фин.обеспеч.'!F12</f>
        <v>0.9535412340330794</v>
      </c>
      <c r="C7" s="57">
        <f>A7/B7</f>
        <v>1.01492620303416</v>
      </c>
    </row>
    <row r="8" spans="1:3" s="7" customFormat="1" ht="15.75">
      <c r="A8" s="48"/>
      <c r="B8" s="49"/>
      <c r="C8" s="48"/>
    </row>
    <row r="9" spans="1:3" s="7" customFormat="1" ht="15">
      <c r="A9" s="48"/>
      <c r="B9" s="48"/>
      <c r="C9" s="48"/>
    </row>
    <row r="10" spans="1:3" ht="15">
      <c r="A10" s="150" t="s">
        <v>160</v>
      </c>
      <c r="B10" s="150"/>
      <c r="C10" s="150"/>
    </row>
    <row r="11" spans="1:3" ht="15">
      <c r="A11" s="150"/>
      <c r="B11" s="150"/>
      <c r="C11" s="150"/>
    </row>
    <row r="12" spans="1:3" ht="15">
      <c r="A12" s="150"/>
      <c r="B12" s="150"/>
      <c r="C12" s="150"/>
    </row>
    <row r="13" spans="1:3" ht="15">
      <c r="A13" s="150"/>
      <c r="B13" s="150"/>
      <c r="C13" s="150"/>
    </row>
    <row r="14" spans="1:3" ht="30" customHeight="1">
      <c r="A14" s="150"/>
      <c r="B14" s="150"/>
      <c r="C14" s="150"/>
    </row>
    <row r="15" spans="1:3" ht="6" customHeight="1">
      <c r="A15" s="150"/>
      <c r="B15" s="150"/>
      <c r="C15" s="150"/>
    </row>
    <row r="16" spans="1:3" ht="15">
      <c r="A16" s="50"/>
      <c r="B16" s="50"/>
      <c r="C16" s="50"/>
    </row>
    <row r="17" spans="1:3" ht="15">
      <c r="A17" s="50"/>
      <c r="B17" s="50"/>
      <c r="C17" s="50"/>
    </row>
    <row r="18" spans="1:3" ht="15">
      <c r="A18" s="50"/>
      <c r="B18" s="50"/>
      <c r="C18" s="50"/>
    </row>
  </sheetData>
  <sheetProtection/>
  <mergeCells count="3">
    <mergeCell ref="A2:C2"/>
    <mergeCell ref="A3:C3"/>
    <mergeCell ref="A10:C15"/>
  </mergeCells>
  <printOptions horizontalCentered="1"/>
  <pageMargins left="0.7874015748031497" right="0.7086614173228347" top="0.7480314960629921" bottom="0.7480314960629921" header="0.31496062992125984" footer="0.31496062992125984"/>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70" zoomScaleNormal="70" zoomScalePageLayoutView="0" workbookViewId="0" topLeftCell="A1">
      <selection activeCell="A25" sqref="A1:J25"/>
    </sheetView>
  </sheetViews>
  <sheetFormatPr defaultColWidth="9.140625" defaultRowHeight="15"/>
  <cols>
    <col min="1" max="1" width="5.8515625" style="23" customWidth="1"/>
    <col min="2" max="2" width="22.28125" style="19" customWidth="1"/>
    <col min="3" max="3" width="58.28125" style="20" customWidth="1"/>
    <col min="4" max="4" width="47.57421875" style="20" customWidth="1"/>
    <col min="5" max="5" width="12.28125" style="21" customWidth="1"/>
    <col min="6" max="6" width="18.28125" style="8" customWidth="1"/>
    <col min="7" max="7" width="16.00390625" style="81" customWidth="1"/>
    <col min="8" max="8" width="18.57421875" style="8" customWidth="1"/>
    <col min="9" max="9" width="16.28125" style="8" customWidth="1"/>
    <col min="10" max="10" width="38.7109375" style="8" customWidth="1"/>
  </cols>
  <sheetData>
    <row r="1" spans="1:10" s="68" customFormat="1" ht="28.5" customHeight="1">
      <c r="A1" s="124"/>
      <c r="B1" s="125"/>
      <c r="C1" s="126"/>
      <c r="D1" s="127"/>
      <c r="E1" s="128"/>
      <c r="F1" s="54"/>
      <c r="G1" s="129"/>
      <c r="H1" s="54"/>
      <c r="I1" s="54"/>
      <c r="J1" s="54"/>
    </row>
    <row r="2" spans="1:9" ht="18.75">
      <c r="A2" s="156" t="s">
        <v>70</v>
      </c>
      <c r="B2" s="156"/>
      <c r="C2" s="156"/>
      <c r="D2" s="156"/>
      <c r="E2" s="156"/>
      <c r="F2" s="156"/>
      <c r="G2" s="156"/>
      <c r="H2" s="156"/>
      <c r="I2" s="156"/>
    </row>
    <row r="3" ht="15.75">
      <c r="A3" s="18"/>
    </row>
    <row r="4" spans="1:10" s="68" customFormat="1" ht="137.25" customHeight="1">
      <c r="A4" s="78" t="s">
        <v>14</v>
      </c>
      <c r="B4" s="79" t="s">
        <v>33</v>
      </c>
      <c r="C4" s="56" t="s">
        <v>20</v>
      </c>
      <c r="D4" s="56" t="s">
        <v>63</v>
      </c>
      <c r="E4" s="56" t="s">
        <v>34</v>
      </c>
      <c r="F4" s="56" t="s">
        <v>35</v>
      </c>
      <c r="G4" s="85" t="s">
        <v>36</v>
      </c>
      <c r="H4" s="56" t="s">
        <v>38</v>
      </c>
      <c r="I4" s="56" t="s">
        <v>37</v>
      </c>
      <c r="J4" s="56" t="s">
        <v>64</v>
      </c>
    </row>
    <row r="5" spans="1:10" s="68" customFormat="1" ht="15.75">
      <c r="A5" s="80" t="s">
        <v>125</v>
      </c>
      <c r="B5" s="80" t="s">
        <v>126</v>
      </c>
      <c r="C5" s="55">
        <v>3</v>
      </c>
      <c r="D5" s="55"/>
      <c r="E5" s="55">
        <v>4</v>
      </c>
      <c r="F5" s="55">
        <v>5</v>
      </c>
      <c r="G5" s="82">
        <v>6</v>
      </c>
      <c r="H5" s="55">
        <v>7</v>
      </c>
      <c r="I5" s="55">
        <v>8</v>
      </c>
      <c r="J5" s="55">
        <v>9</v>
      </c>
    </row>
    <row r="6" spans="1:10" s="6" customFormat="1" ht="60.75" customHeight="1">
      <c r="A6" s="62" t="s">
        <v>39</v>
      </c>
      <c r="B6" s="152" t="s">
        <v>133</v>
      </c>
      <c r="C6" s="154" t="s">
        <v>109</v>
      </c>
      <c r="D6" s="22" t="s">
        <v>44</v>
      </c>
      <c r="E6" s="17" t="s">
        <v>86</v>
      </c>
      <c r="F6" s="17">
        <v>90</v>
      </c>
      <c r="G6" s="83">
        <v>90</v>
      </c>
      <c r="H6" s="16">
        <f aca="true" t="shared" si="0" ref="H6:H17">G6/F6</f>
        <v>1</v>
      </c>
      <c r="I6" s="157"/>
      <c r="J6" s="151" t="s">
        <v>89</v>
      </c>
    </row>
    <row r="7" spans="1:10" s="6" customFormat="1" ht="56.25" customHeight="1">
      <c r="A7" s="62" t="s">
        <v>45</v>
      </c>
      <c r="B7" s="152"/>
      <c r="C7" s="154"/>
      <c r="D7" s="22" t="s">
        <v>43</v>
      </c>
      <c r="E7" s="17" t="s">
        <v>86</v>
      </c>
      <c r="F7" s="17">
        <v>100</v>
      </c>
      <c r="G7" s="83">
        <v>100</v>
      </c>
      <c r="H7" s="16">
        <f t="shared" si="0"/>
        <v>1</v>
      </c>
      <c r="I7" s="158"/>
      <c r="J7" s="151"/>
    </row>
    <row r="8" spans="1:10" s="6" customFormat="1" ht="56.25" customHeight="1">
      <c r="A8" s="62" t="s">
        <v>47</v>
      </c>
      <c r="B8" s="152" t="s">
        <v>132</v>
      </c>
      <c r="C8" s="154" t="s">
        <v>110</v>
      </c>
      <c r="D8" s="22" t="s">
        <v>44</v>
      </c>
      <c r="E8" s="17" t="s">
        <v>86</v>
      </c>
      <c r="F8" s="17">
        <v>90</v>
      </c>
      <c r="G8" s="83">
        <v>90</v>
      </c>
      <c r="H8" s="16">
        <f t="shared" si="0"/>
        <v>1</v>
      </c>
      <c r="I8" s="154"/>
      <c r="J8" s="151" t="s">
        <v>88</v>
      </c>
    </row>
    <row r="9" spans="1:10" s="6" customFormat="1" ht="52.5" customHeight="1">
      <c r="A9" s="62" t="s">
        <v>96</v>
      </c>
      <c r="B9" s="152"/>
      <c r="C9" s="154"/>
      <c r="D9" s="22" t="s">
        <v>43</v>
      </c>
      <c r="E9" s="17" t="s">
        <v>86</v>
      </c>
      <c r="F9" s="17">
        <v>100</v>
      </c>
      <c r="G9" s="83">
        <v>100</v>
      </c>
      <c r="H9" s="16">
        <f t="shared" si="0"/>
        <v>1</v>
      </c>
      <c r="I9" s="154"/>
      <c r="J9" s="151"/>
    </row>
    <row r="10" spans="1:10" s="6" customFormat="1" ht="51.75" customHeight="1">
      <c r="A10" s="62" t="s">
        <v>97</v>
      </c>
      <c r="B10" s="152" t="s">
        <v>135</v>
      </c>
      <c r="C10" s="154" t="s">
        <v>111</v>
      </c>
      <c r="D10" s="22" t="s">
        <v>44</v>
      </c>
      <c r="E10" s="17" t="s">
        <v>86</v>
      </c>
      <c r="F10" s="17">
        <v>90</v>
      </c>
      <c r="G10" s="83">
        <v>90</v>
      </c>
      <c r="H10" s="16">
        <f t="shared" si="0"/>
        <v>1</v>
      </c>
      <c r="I10" s="154"/>
      <c r="J10" s="151" t="s">
        <v>92</v>
      </c>
    </row>
    <row r="11" spans="1:10" s="6" customFormat="1" ht="58.5" customHeight="1">
      <c r="A11" s="62" t="s">
        <v>98</v>
      </c>
      <c r="B11" s="152"/>
      <c r="C11" s="154"/>
      <c r="D11" s="22" t="s">
        <v>43</v>
      </c>
      <c r="E11" s="17" t="s">
        <v>86</v>
      </c>
      <c r="F11" s="17">
        <v>100</v>
      </c>
      <c r="G11" s="83">
        <v>100</v>
      </c>
      <c r="H11" s="16">
        <f t="shared" si="0"/>
        <v>1</v>
      </c>
      <c r="I11" s="154"/>
      <c r="J11" s="151"/>
    </row>
    <row r="12" spans="1:10" s="6" customFormat="1" ht="45" customHeight="1">
      <c r="A12" s="62" t="s">
        <v>48</v>
      </c>
      <c r="B12" s="152" t="s">
        <v>138</v>
      </c>
      <c r="C12" s="154" t="s">
        <v>112</v>
      </c>
      <c r="D12" s="22" t="s">
        <v>44</v>
      </c>
      <c r="E12" s="17" t="s">
        <v>86</v>
      </c>
      <c r="F12" s="17">
        <v>90</v>
      </c>
      <c r="G12" s="83">
        <v>90</v>
      </c>
      <c r="H12" s="16">
        <f t="shared" si="0"/>
        <v>1</v>
      </c>
      <c r="I12" s="154"/>
      <c r="J12" s="151" t="s">
        <v>71</v>
      </c>
    </row>
    <row r="13" spans="1:10" s="6" customFormat="1" ht="57.75" customHeight="1">
      <c r="A13" s="62" t="s">
        <v>49</v>
      </c>
      <c r="B13" s="152"/>
      <c r="C13" s="154"/>
      <c r="D13" s="22" t="s">
        <v>43</v>
      </c>
      <c r="E13" s="17" t="s">
        <v>86</v>
      </c>
      <c r="F13" s="17">
        <v>100</v>
      </c>
      <c r="G13" s="83">
        <v>100</v>
      </c>
      <c r="H13" s="16">
        <f t="shared" si="0"/>
        <v>1</v>
      </c>
      <c r="I13" s="154"/>
      <c r="J13" s="151"/>
    </row>
    <row r="14" spans="1:10" s="6" customFormat="1" ht="55.5" customHeight="1">
      <c r="A14" s="62" t="s">
        <v>157</v>
      </c>
      <c r="B14" s="153" t="s">
        <v>148</v>
      </c>
      <c r="C14" s="154" t="s">
        <v>121</v>
      </c>
      <c r="D14" s="28" t="s">
        <v>44</v>
      </c>
      <c r="E14" s="29" t="s">
        <v>86</v>
      </c>
      <c r="F14" s="47" t="s">
        <v>122</v>
      </c>
      <c r="G14" s="86" t="s">
        <v>169</v>
      </c>
      <c r="H14" s="16">
        <f t="shared" si="0"/>
        <v>0.9777777777777777</v>
      </c>
      <c r="I14" s="30"/>
      <c r="J14" s="151" t="s">
        <v>89</v>
      </c>
    </row>
    <row r="15" spans="1:10" s="6" customFormat="1" ht="55.5" customHeight="1">
      <c r="A15" s="62" t="s">
        <v>158</v>
      </c>
      <c r="B15" s="153"/>
      <c r="C15" s="154"/>
      <c r="D15" s="28" t="s">
        <v>124</v>
      </c>
      <c r="E15" s="29" t="s">
        <v>86</v>
      </c>
      <c r="F15" s="47" t="s">
        <v>123</v>
      </c>
      <c r="G15" s="86" t="s">
        <v>170</v>
      </c>
      <c r="H15" s="16">
        <f t="shared" si="0"/>
        <v>0.98</v>
      </c>
      <c r="I15" s="31"/>
      <c r="J15" s="151"/>
    </row>
    <row r="16" spans="1:10" s="6" customFormat="1" ht="40.5" customHeight="1">
      <c r="A16" s="62" t="s">
        <v>77</v>
      </c>
      <c r="B16" s="152" t="s">
        <v>141</v>
      </c>
      <c r="C16" s="154" t="s">
        <v>113</v>
      </c>
      <c r="D16" s="22" t="s">
        <v>44</v>
      </c>
      <c r="E16" s="17" t="s">
        <v>86</v>
      </c>
      <c r="F16" s="17">
        <v>90</v>
      </c>
      <c r="G16" s="83">
        <v>90</v>
      </c>
      <c r="H16" s="16">
        <f t="shared" si="0"/>
        <v>1</v>
      </c>
      <c r="I16" s="154"/>
      <c r="J16" s="151" t="s">
        <v>87</v>
      </c>
    </row>
    <row r="17" spans="1:10" s="6" customFormat="1" ht="48.75" customHeight="1">
      <c r="A17" s="62" t="s">
        <v>65</v>
      </c>
      <c r="B17" s="152"/>
      <c r="C17" s="154"/>
      <c r="D17" s="22" t="s">
        <v>43</v>
      </c>
      <c r="E17" s="17" t="s">
        <v>86</v>
      </c>
      <c r="F17" s="17">
        <v>100</v>
      </c>
      <c r="G17" s="83">
        <v>100</v>
      </c>
      <c r="H17" s="16">
        <f t="shared" si="0"/>
        <v>1</v>
      </c>
      <c r="I17" s="154"/>
      <c r="J17" s="151"/>
    </row>
    <row r="18" spans="1:10" s="6" customFormat="1" ht="45.75" customHeight="1">
      <c r="A18" s="62" t="s">
        <v>66</v>
      </c>
      <c r="B18" s="152" t="s">
        <v>146</v>
      </c>
      <c r="C18" s="154" t="s">
        <v>114</v>
      </c>
      <c r="D18" s="22" t="s">
        <v>44</v>
      </c>
      <c r="E18" s="17" t="s">
        <v>86</v>
      </c>
      <c r="F18" s="17">
        <v>90</v>
      </c>
      <c r="G18" s="83">
        <v>90</v>
      </c>
      <c r="H18" s="16">
        <f>G18/F18</f>
        <v>1</v>
      </c>
      <c r="I18" s="154"/>
      <c r="J18" s="151" t="s">
        <v>87</v>
      </c>
    </row>
    <row r="19" spans="1:10" s="6" customFormat="1" ht="51.75" customHeight="1">
      <c r="A19" s="62" t="s">
        <v>67</v>
      </c>
      <c r="B19" s="152"/>
      <c r="C19" s="154"/>
      <c r="D19" s="22" t="s">
        <v>43</v>
      </c>
      <c r="E19" s="17" t="s">
        <v>86</v>
      </c>
      <c r="F19" s="17">
        <v>100</v>
      </c>
      <c r="G19" s="83">
        <v>100</v>
      </c>
      <c r="H19" s="16">
        <f>G19/F19</f>
        <v>1</v>
      </c>
      <c r="I19" s="154"/>
      <c r="J19" s="151"/>
    </row>
    <row r="20" spans="1:10" s="6" customFormat="1" ht="44.25" customHeight="1">
      <c r="A20" s="62" t="s">
        <v>68</v>
      </c>
      <c r="B20" s="152" t="s">
        <v>143</v>
      </c>
      <c r="C20" s="154" t="s">
        <v>115</v>
      </c>
      <c r="D20" s="22" t="s">
        <v>44</v>
      </c>
      <c r="E20" s="17" t="s">
        <v>86</v>
      </c>
      <c r="F20" s="17">
        <v>90</v>
      </c>
      <c r="G20" s="83">
        <v>90</v>
      </c>
      <c r="H20" s="16">
        <f>G20/F20</f>
        <v>1</v>
      </c>
      <c r="I20" s="154"/>
      <c r="J20" s="151" t="s">
        <v>87</v>
      </c>
    </row>
    <row r="21" spans="1:10" s="6" customFormat="1" ht="49.5" customHeight="1">
      <c r="A21" s="62" t="s">
        <v>69</v>
      </c>
      <c r="B21" s="152"/>
      <c r="C21" s="155"/>
      <c r="D21" s="22" t="s">
        <v>43</v>
      </c>
      <c r="E21" s="17" t="s">
        <v>86</v>
      </c>
      <c r="F21" s="17">
        <v>100</v>
      </c>
      <c r="G21" s="83">
        <v>100</v>
      </c>
      <c r="H21" s="16">
        <f>G21/F21</f>
        <v>1</v>
      </c>
      <c r="I21" s="154"/>
      <c r="J21" s="151"/>
    </row>
    <row r="22" spans="1:10" s="13" customFormat="1" ht="16.5">
      <c r="A22" s="63"/>
      <c r="B22" s="33"/>
      <c r="C22" s="30"/>
      <c r="D22" s="30"/>
      <c r="E22" s="64"/>
      <c r="F22" s="64"/>
      <c r="G22" s="84"/>
      <c r="H22" s="58"/>
      <c r="I22" s="30"/>
      <c r="J22" s="30"/>
    </row>
    <row r="23" spans="1:10" s="13" customFormat="1" ht="107.25" customHeight="1">
      <c r="A23" s="63" t="s">
        <v>161</v>
      </c>
      <c r="B23" s="33" t="s">
        <v>145</v>
      </c>
      <c r="C23" s="24" t="s">
        <v>99</v>
      </c>
      <c r="D23" s="30" t="s">
        <v>43</v>
      </c>
      <c r="E23" s="34" t="s">
        <v>86</v>
      </c>
      <c r="F23" s="61">
        <v>100</v>
      </c>
      <c r="G23" s="83">
        <v>100</v>
      </c>
      <c r="H23" s="16">
        <f>G23/F23</f>
        <v>1</v>
      </c>
      <c r="I23" s="30"/>
      <c r="J23" s="30" t="s">
        <v>100</v>
      </c>
    </row>
    <row r="24" spans="1:10" s="6" customFormat="1" ht="114.75" customHeight="1">
      <c r="A24" s="62" t="s">
        <v>162</v>
      </c>
      <c r="B24" s="33" t="s">
        <v>139</v>
      </c>
      <c r="C24" s="32" t="s">
        <v>116</v>
      </c>
      <c r="D24" s="22" t="s">
        <v>44</v>
      </c>
      <c r="E24" s="34" t="s">
        <v>86</v>
      </c>
      <c r="F24" s="61">
        <v>90</v>
      </c>
      <c r="G24" s="83">
        <v>90</v>
      </c>
      <c r="H24" s="16">
        <f>G24/F24</f>
        <v>1</v>
      </c>
      <c r="I24" s="22"/>
      <c r="J24" s="27" t="s">
        <v>91</v>
      </c>
    </row>
    <row r="25" spans="1:10" s="6" customFormat="1" ht="66.75" customHeight="1">
      <c r="A25" s="62" t="s">
        <v>159</v>
      </c>
      <c r="B25" s="26" t="s">
        <v>136</v>
      </c>
      <c r="C25" s="35" t="s">
        <v>80</v>
      </c>
      <c r="D25" s="17" t="s">
        <v>101</v>
      </c>
      <c r="E25" s="17" t="s">
        <v>101</v>
      </c>
      <c r="F25" s="17" t="s">
        <v>101</v>
      </c>
      <c r="G25" s="83" t="s">
        <v>101</v>
      </c>
      <c r="H25" s="16" t="s">
        <v>101</v>
      </c>
      <c r="I25" s="22"/>
      <c r="J25" s="27" t="s">
        <v>90</v>
      </c>
    </row>
  </sheetData>
  <sheetProtection/>
  <mergeCells count="32">
    <mergeCell ref="J6:J7"/>
    <mergeCell ref="I10:I11"/>
    <mergeCell ref="J10:J11"/>
    <mergeCell ref="I8:I9"/>
    <mergeCell ref="I12:I13"/>
    <mergeCell ref="B8:B9"/>
    <mergeCell ref="C8:C9"/>
    <mergeCell ref="J18:J19"/>
    <mergeCell ref="I16:I17"/>
    <mergeCell ref="J8:J9"/>
    <mergeCell ref="J16:J17"/>
    <mergeCell ref="I18:I19"/>
    <mergeCell ref="C18:C19"/>
    <mergeCell ref="J12:J13"/>
    <mergeCell ref="B20:B21"/>
    <mergeCell ref="A2:I2"/>
    <mergeCell ref="B6:B7"/>
    <mergeCell ref="C6:C7"/>
    <mergeCell ref="I6:I7"/>
    <mergeCell ref="C10:C11"/>
    <mergeCell ref="I20:I21"/>
    <mergeCell ref="B16:B17"/>
    <mergeCell ref="J20:J21"/>
    <mergeCell ref="J14:J15"/>
    <mergeCell ref="B10:B11"/>
    <mergeCell ref="B14:B15"/>
    <mergeCell ref="C14:C15"/>
    <mergeCell ref="C20:C21"/>
    <mergeCell ref="C16:C17"/>
    <mergeCell ref="B12:B13"/>
    <mergeCell ref="C12:C13"/>
    <mergeCell ref="B18:B19"/>
  </mergeCells>
  <printOptions/>
  <pageMargins left="0.7874015748031497" right="0.3937007874015748" top="0.5905511811023623" bottom="0.5905511811023623" header="0" footer="0"/>
  <pageSetup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SpJesta</cp:lastModifiedBy>
  <cp:lastPrinted>2024-01-31T13:27:41Z</cp:lastPrinted>
  <dcterms:created xsi:type="dcterms:W3CDTF">2016-05-13T06:43:36Z</dcterms:created>
  <dcterms:modified xsi:type="dcterms:W3CDTF">2024-02-29T14:12:37Z</dcterms:modified>
  <cp:category/>
  <cp:version/>
  <cp:contentType/>
  <cp:contentStatus/>
</cp:coreProperties>
</file>