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19440" windowHeight="11295" firstSheet="2" activeTab="2"/>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<sst xmlns="http://schemas.openxmlformats.org/spreadsheetml/2006/main" count="325" uniqueCount="185">
  <si>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</si>
  <si>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</si>
  <si>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</si>
  <si>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</si>
  <si>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</si>
  <si>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</si>
  <si>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</si>
  <si>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</si>
  <si>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</si>
  <si>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</si>
  <si>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</si>
  <si>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</si>
  <si>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</si>
  <si>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</si>
  <si>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</si>
  <si>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N п/п</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</si>
  <si>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</si>
  <si>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</si>
  <si>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</si>
  <si>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</si>
  <si>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</si>
  <si>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</si>
  <si>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</si>
  <si>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</si>
  <si>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</si>
  <si>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</si>
  <si>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</si>
  <si>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</si>
  <si>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</si>
  <si>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</si>
  <si>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</si>
  <si>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</si>
  <si>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</si>
  <si>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</si>
  <si>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</si>
  <si>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</si>
  <si>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</si>
  <si>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</si>
  <si>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</si>
  <si>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</si>
  <si>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</si>
  <si>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ГБУЗ "Торжокская ЦРБ"</t>
  </si>
  <si>
    <t>ИТОГО:</t>
  </si>
  <si>
    <t>Число посещений</t>
  </si>
  <si>
    <t>Соответствие порядкам оказания медицинской помощи и на основе стандартов медицинской помощи</t>
  </si>
  <si>
    <t>Удовлетворенность потребителей в оказанной государственной услуге</t>
  </si>
  <si>
    <t>1.2</t>
  </si>
  <si>
    <t>Число обращений</t>
  </si>
  <si>
    <t>2.1</t>
  </si>
  <si>
    <t>4.1</t>
  </si>
  <si>
    <t>4.2</t>
  </si>
  <si>
    <t>Человек</t>
  </si>
  <si>
    <t>Количество исследований</t>
  </si>
  <si>
    <t>Число спортсменов</t>
  </si>
  <si>
    <t>Случаи лечения</t>
  </si>
  <si>
    <t>Случаи госпитализации</t>
  </si>
  <si>
    <t>Количество койко-дней</t>
  </si>
  <si>
    <t>Единица</t>
  </si>
  <si>
    <t>Условная единица</t>
  </si>
  <si>
    <t>Койко-дней</t>
  </si>
  <si>
    <t>Количество вызовов</t>
  </si>
  <si>
    <t xml:space="preserve">Паллиативная медицинская помощь. </t>
  </si>
  <si>
    <t>ИТОГО</t>
  </si>
  <si>
    <t>Критерий финансово-экономической эффективности реализации государственного задания в отчетном периоде,                                                                    гр. 3 = гр. 1 / гр. 2</t>
  </si>
  <si>
    <r>
      <rPr>
        <b/>
        <sz val="12"/>
        <rFont val="Times New Roman"/>
        <family val="1"/>
      </rPr>
      <t>Специализированная (санитарно-авиационная) скорая медицинская помощь</t>
    </r>
    <r>
      <rPr>
        <sz val="12"/>
        <rFont val="Times New Roman"/>
        <family val="1"/>
      </rPr>
      <t xml:space="preserve">, не включенная в базовую программу обязательного медицинского страхования. </t>
    </r>
  </si>
  <si>
    <r>
      <t xml:space="preserve">Патологоанатомическая служба, </t>
    </r>
    <r>
      <rPr>
        <sz val="12"/>
        <rFont val="Times New Roman"/>
        <family val="1"/>
      </rPr>
      <t xml:space="preserve">не включенная в базовую программу обязательного медицинского страхования. </t>
    </r>
  </si>
  <si>
    <r>
      <t xml:space="preserve">Незастрахованные, </t>
    </r>
    <r>
      <rPr>
        <sz val="12"/>
        <rFont val="Times New Roman"/>
        <family val="1"/>
      </rPr>
      <t xml:space="preserve">не включенная в базовую программу обязательного медицинского страхования. </t>
    </r>
  </si>
  <si>
    <t>Количество освидетельствований</t>
  </si>
  <si>
    <t>Количество выполненных работ</t>
  </si>
  <si>
    <t>Наименование показателя контроля за исполнением государственного задания</t>
  </si>
  <si>
    <t>Источники ифнормации о фактическом значении показателя контроля за исполеннием государственного задания</t>
  </si>
  <si>
    <t>5.1</t>
  </si>
  <si>
    <t>5.2</t>
  </si>
  <si>
    <t>6.2</t>
  </si>
  <si>
    <t>7.1</t>
  </si>
  <si>
    <t>7.2</t>
  </si>
  <si>
    <t>8.1</t>
  </si>
  <si>
    <t>8.2</t>
  </si>
  <si>
    <t>9.1</t>
  </si>
  <si>
    <t>9.2</t>
  </si>
  <si>
    <t>10.1</t>
  </si>
  <si>
    <t>10.2</t>
  </si>
  <si>
    <t>11.1</t>
  </si>
  <si>
    <t>11.2</t>
  </si>
  <si>
    <t>12.1</t>
  </si>
  <si>
    <t>12.2</t>
  </si>
  <si>
    <t>Часть IV. Достижение показателей качества государственной услуги (работы)</t>
  </si>
  <si>
    <t xml:space="preserve">Работа с контингетном подлежащим обследованию специалиста. </t>
  </si>
  <si>
    <t>Форма № 062/у "Врачебно-контрольная карта диспансерного наблюдения спортсмена".</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</si>
  <si>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</si>
  <si>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</si>
  <si>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</si>
  <si>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Работы:</t>
  </si>
  <si>
    <t>Услуги:</t>
  </si>
  <si>
    <t>6.1</t>
  </si>
  <si>
    <t>Медицинская помощь в экстренной форме незастрахованным гражданам в системе обязательного медицинского страхования.</t>
  </si>
  <si>
    <t>08209000000000001001102</t>
  </si>
  <si>
    <t>Физические лица, в т.ч.отдельные категории граждан, установленные законодательством РФ</t>
  </si>
  <si>
    <t>08200001200500003003102</t>
  </si>
  <si>
    <t>08200001200400003006103</t>
  </si>
  <si>
    <t>08200001200100003002103</t>
  </si>
  <si>
    <t>08200000700000003001103</t>
  </si>
  <si>
    <t xml:space="preserve">Медицинское освидетельствование на состояние опьянения (алкогольного, наркотического или иного токсического). </t>
  </si>
  <si>
    <t>Работа</t>
  </si>
  <si>
    <t>Органы государственной власти; физические лица, юридические лица</t>
  </si>
  <si>
    <t>Спортсмены субъектов РФ</t>
  </si>
  <si>
    <t>Оказание медицинской помощи при проведении официальных физкультурных, спортивных и массово-спортивных зрелищных мероприятий в соответствии с распорядительными документами субъекта Российской Федерации.</t>
  </si>
  <si>
    <t>Физические лица</t>
  </si>
  <si>
    <t>08202000200000001006101</t>
  </si>
  <si>
    <t>08202000100000001007101</t>
  </si>
  <si>
    <t>08202000300000002004102</t>
  </si>
  <si>
    <t>Отдельные категории граждан, установленные законодательством РФ; Физические лица</t>
  </si>
  <si>
    <t>08391001600000003009100</t>
  </si>
  <si>
    <t>08384000000000000009102</t>
  </si>
  <si>
    <t>08204000600000004007101</t>
  </si>
  <si>
    <t>Процент</t>
  </si>
  <si>
    <t>Форма № 065/у "Медицинская карта больного венерическими заболеваниями".                 Форма № 025-1/у "Талон амбулаторного пациента".</t>
  </si>
  <si>
    <t>Форма № 003/у «Медицинская карта стационарного больного».                            Форма № 066/у-02 "Статистическая карта выбывшего из стационара".</t>
  </si>
  <si>
    <t>Форма № 025/у "Медицинская карта амбулаторного больного".                                     Форма № 025-1/у "Талон амбулаторного пациента".</t>
  </si>
  <si>
    <t>Форма № 025/у "Медицинская карта амбулаторного больного"/Форма № 025/у-05-88 "Медицинская карта амбулаторного наркологического больного".                                     Форма № 025-1/у "Талон амбулаторного пациента".</t>
  </si>
  <si>
    <t>Форма "Журнал регистрации медицинских освидетельствований на состояние опьянения (алкогольного, наркотического или иного токсического)".</t>
  </si>
  <si>
    <t>Форма № 067/у "Журнал регистрации медицинской помощи, оказываемой на занятиях физкультуры и спортивных мероприятиях".                                                    Форма № 068/у "Журнал медицинского обслуживания физкультурных мероприятий".</t>
  </si>
  <si>
    <t>Форма № 003/у «Медицинская карта стационарного больного».                            Форма № 066/у-02 "Статистическая карта выбывшего из стационара".                                       Форма № 066-1/у-02 "Статистическая карта выбывшего из психиатрического (наркологического) стационара".</t>
  </si>
  <si>
    <t>Форма № 025/у "Медицинская карта амбулаторного больного".                                  Форма № 061/у "Медицинская карта больного туберкулезом".                                           Форма № 025-1/у "Талон амбулаторного пациента".</t>
  </si>
  <si>
    <t>Форма № 109/у "Журнал записи вызовов скорой медицинской помощи".                            Форма № 110/у "Карта вызова скорой медицинской помощи".</t>
  </si>
  <si>
    <t>Наименование показателя государствен-ной услуги, наименование работы</t>
  </si>
  <si>
    <t xml:space="preserve">Часть II. Достижение показателей объема государственных услуг, выполнения работ </t>
  </si>
  <si>
    <t>Министр здравоохранения Тверской области</t>
  </si>
  <si>
    <t>М. А. Максимов</t>
  </si>
  <si>
    <t>Часть I. Финансовое обеспечение выполнения государственного задания</t>
  </si>
  <si>
    <t>2.2</t>
  </si>
  <si>
    <t>3.1</t>
  </si>
  <si>
    <t>3.2</t>
  </si>
  <si>
    <t>Патологическая анатомия</t>
  </si>
  <si>
    <t>Форма № 013/у "Протокол (карта) патологоанатомического исселедования".                                                 Форма № 014/у "Направление на патологогистологическое исселедование".</t>
  </si>
  <si>
    <t>13</t>
  </si>
  <si>
    <t>14</t>
  </si>
  <si>
    <t>15</t>
  </si>
  <si>
    <t>Х</t>
  </si>
  <si>
    <t>Отсутствие специалиста.</t>
  </si>
  <si>
    <t>Оказание медицинской помощи.</t>
  </si>
  <si>
    <r>
      <t xml:space="preserve">Разрешенный к использованию остаток субсидии на выполнение государственного задания за отчетный финансовый год, руб. </t>
    </r>
    <r>
      <rPr>
        <i/>
        <sz val="10"/>
        <rFont val="Times New Roman"/>
        <family val="1"/>
      </rPr>
      <t>(остаток средств 2018 года)</t>
    </r>
  </si>
  <si>
    <t>Индекс освоения финансовых средств, (гр. 6 = гр. 5 /( гр. 2 + гр. 3 + гр. 4))</t>
  </si>
  <si>
    <r>
      <rPr>
        <b/>
        <sz val="12"/>
        <rFont val="Times New Roman"/>
        <family val="1"/>
      </rPr>
      <t xml:space="preserve">Амбулаторно-поликлиническая медицинская помощь </t>
    </r>
    <r>
      <rPr>
        <sz val="12"/>
        <rFont val="Times New Roman"/>
        <family val="1"/>
      </rPr>
      <t>(первичная медико-санитарная помощь), не включенная в базовую программу обязательного медицинского страхования.</t>
    </r>
  </si>
  <si>
    <r>
      <rPr>
        <b/>
        <sz val="12"/>
        <rFont val="Times New Roman"/>
        <family val="1"/>
      </rPr>
      <t>Специализированная стационарная медицинская помощь</t>
    </r>
    <r>
      <rPr>
        <sz val="12"/>
        <rFont val="Times New Roman"/>
        <family val="1"/>
      </rPr>
      <t xml:space="preserve"> (за исключением высокотехнологичной медицинской помощи), не включенная в базовую программу обязательного медицинского страхования.</t>
    </r>
  </si>
  <si>
    <r>
      <rPr>
        <b/>
        <sz val="12"/>
        <rFont val="Times New Roman"/>
        <family val="1"/>
      </rPr>
      <t>Специализированная медицинская помощь</t>
    </r>
    <r>
      <rPr>
        <sz val="12"/>
        <rFont val="Times New Roman"/>
        <family val="1"/>
      </rPr>
      <t xml:space="preserve"> </t>
    </r>
    <r>
      <rPr>
        <b/>
        <sz val="12"/>
        <rFont val="Times New Roman"/>
        <family val="1"/>
      </rPr>
      <t xml:space="preserve">в дневных стационарах всех типов </t>
    </r>
    <r>
      <rPr>
        <sz val="12"/>
        <rFont val="Times New Roman"/>
        <family val="1"/>
      </rPr>
      <t>(за исключением высокотехнологичной медицинской помощи), не включенная в базовую программу обязательного медицинского страхования.</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</si>
  <si>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</si>
  <si>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</si>
  <si>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</si>
  <si>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3"/>
        <rFont val="Times New Roman"/>
        <family val="1"/>
      </rPr>
      <t>Венерология. Амбулаторно.</t>
    </r>
  </si>
  <si>
    <r>
      <t>Первичная медико-санитарная помощь, не включенная в базовую программу обязательного медицинского страхования.</t>
    </r>
    <r>
      <rPr>
        <b/>
        <sz val="12"/>
        <rFont val="Times New Roman"/>
        <family val="1"/>
      </rPr>
      <t xml:space="preserve"> </t>
    </r>
    <r>
      <rPr>
        <b/>
        <sz val="13"/>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Условия оказания - </t>
    </r>
    <r>
      <rPr>
        <b/>
        <sz val="12"/>
        <rFont val="Times New Roman"/>
        <family val="1"/>
      </rPr>
      <t>Амбулаторно.</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</si>
  <si>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rPr>
      <t xml:space="preserve"> </t>
    </r>
    <r>
      <rPr>
        <b/>
        <sz val="13"/>
        <rFont val="Times New Roman"/>
        <family val="1"/>
      </rPr>
      <t xml:space="preserve">Психиатрия-наркология (в части наркологии). Стационар.    </t>
    </r>
  </si>
  <si>
    <r>
      <t>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t>
    </r>
    <r>
      <rPr>
        <b/>
        <sz val="12"/>
        <rFont val="Times New Roman"/>
        <family val="1"/>
      </rPr>
      <t xml:space="preserve"> </t>
    </r>
    <r>
      <rPr>
        <b/>
        <sz val="13"/>
        <rFont val="Times New Roman"/>
        <family val="1"/>
      </rPr>
      <t xml:space="preserve">Психиатрия-наркология (в части психиатрии).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</si>
  <si>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3"/>
        <rFont val="Times New Roman"/>
        <family val="1"/>
      </rPr>
      <t>Фтизиатрия. Дневной стационар</t>
    </r>
  </si>
  <si>
    <r>
      <t xml:space="preserve">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t>
    </r>
    <r>
      <rPr>
        <b/>
        <sz val="13"/>
        <rFont val="Times New Roman"/>
        <family val="1"/>
      </rPr>
      <t>Скорая, в том числе скорая специализированная, медицинская помощь</t>
    </r>
    <r>
      <rPr>
        <b/>
        <sz val="12"/>
        <rFont val="Times New Roman"/>
        <family val="1"/>
      </rPr>
      <t xml:space="preserve"> </t>
    </r>
    <r>
      <rPr>
        <sz val="12"/>
        <rFont val="Times New Roman"/>
        <family val="1"/>
      </rPr>
      <t>(за исключением санитарно-авиационной эвакуации). Вне медицинской организации.</t>
    </r>
  </si>
  <si>
    <r>
      <rPr>
        <b/>
        <sz val="13"/>
        <rFont val="Times New Roman"/>
        <family val="1"/>
      </rPr>
      <t xml:space="preserve">Паллиативная медицинская помощь. </t>
    </r>
    <r>
      <rPr>
        <sz val="12"/>
        <rFont val="Times New Roman"/>
        <family val="1"/>
      </rPr>
      <t>Стационар</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</si>
  <si>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Наркология. Амбулаторно.</t>
    </r>
  </si>
  <si>
    <r>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t>
    </r>
    <r>
      <rPr>
        <b/>
        <sz val="12"/>
        <rFont val="Times New Roman"/>
        <family val="1"/>
      </rPr>
      <t xml:space="preserve"> Психиатрия.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</si>
  <si>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Фтизиатрия.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</si>
  <si>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2"/>
        <rFont val="Times New Roman"/>
        <family val="1"/>
      </rPr>
      <t>Венерология. Амбулаторно.</t>
    </r>
  </si>
  <si>
    <r>
      <t xml:space="preserve">Первичная медико-санитарная помощь, не включенная в базовую программу обязательного медицинского страхования. </t>
    </r>
    <r>
      <rPr>
        <b/>
        <sz val="12"/>
        <rFont val="Times New Roman"/>
        <family val="1"/>
      </rPr>
      <t>Проведение углубленных медицинских исследования спортсменов</t>
    </r>
    <r>
      <rPr>
        <sz val="12"/>
        <rFont val="Times New Roman"/>
        <family val="1"/>
      </rPr>
      <t xml:space="preserve"> субъекта Российской Федерации. </t>
    </r>
    <r>
      <rPr>
        <b/>
        <sz val="12"/>
        <rFont val="Times New Roman"/>
        <family val="1"/>
      </rPr>
      <t>Условия оказания - Амбулаторно.</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</si>
  <si>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 xml:space="preserve">Психиатрия-наркология (в части наркологии). Стационар.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</si>
  <si>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 xml:space="preserve">Психиатрия-наркология (в части психиатрии). Стационар. </t>
    </r>
    <r>
      <rPr>
        <sz val="12"/>
        <rFont val="Times New Roman"/>
        <family val="1"/>
      </rPr>
      <t xml:space="preserve">   </t>
    </r>
  </si>
  <si>
    <r>
      <t xml:space="preserve">Специализированная медицинская помощь (за исключением высокотехнологичной медицинской помощи), не включенная в базовую программу обязательного медицинского страхования, по профилям: </t>
    </r>
    <r>
      <rPr>
        <b/>
        <sz val="12"/>
        <rFont val="Times New Roman"/>
        <family val="1"/>
      </rPr>
      <t>Фтизиатрия. Дневной стационар</t>
    </r>
  </si>
  <si>
    <r>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r>
    <r>
      <rPr>
        <b/>
        <sz val="12"/>
        <rFont val="Times New Roman"/>
        <family val="1"/>
      </rPr>
      <t xml:space="preserve"> Скорая, в том числе скорая специализированная, медицинская помощь </t>
    </r>
    <r>
      <rPr>
        <sz val="12"/>
        <rFont val="Times New Roman"/>
        <family val="1"/>
      </rPr>
      <t xml:space="preserve">(за исключением санитарно-авиационной эвакуации). </t>
    </r>
    <r>
      <rPr>
        <b/>
        <sz val="12"/>
        <rFont val="Times New Roman"/>
        <family val="1"/>
      </rPr>
      <t>Вне медицинской организации.</t>
    </r>
  </si>
  <si>
    <r>
      <rPr>
        <b/>
        <sz val="12"/>
        <rFont val="Times New Roman"/>
        <family val="1"/>
      </rPr>
      <t xml:space="preserve">Паллиативная медицинская помощь. </t>
    </r>
    <r>
      <rPr>
        <sz val="12"/>
        <rFont val="Times New Roman"/>
        <family val="1"/>
      </rPr>
      <t>Стационар</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</si>
  <si>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t>
    </r>
  </si>
  <si>
    <r>
      <t xml:space="preserve">Медицинская помощь в экстренной форме </t>
    </r>
    <r>
      <rPr>
        <b/>
        <sz val="12"/>
        <rFont val="Times New Roman"/>
        <family val="1"/>
      </rPr>
      <t>незастрахованным гражданам</t>
    </r>
    <r>
      <rPr>
        <sz val="12"/>
        <rFont val="Times New Roman"/>
        <family val="1"/>
      </rPr>
      <t xml:space="preserve"> в системе обязательного медицинского страхования.  </t>
    </r>
    <r>
      <rPr>
        <b/>
        <sz val="12"/>
        <rFont val="Times New Roman"/>
        <family val="1"/>
      </rPr>
      <t>Вне медицинской организации.</t>
    </r>
  </si>
  <si>
    <r>
      <t xml:space="preserve">Оказание медицинской помощи при проведении официальных физкультурных, спортивных и массово-спортивных зрелищных мероприятий </t>
    </r>
    <r>
      <rPr>
        <sz val="12"/>
        <rFont val="Times New Roman"/>
        <family val="1"/>
      </rPr>
      <t>в соответствии с распорядительными документами субъекта Российской Федерации.</t>
    </r>
  </si>
  <si>
    <t>Оказание скорой  медицинской помощи.</t>
  </si>
  <si>
    <t>Работа полиции.</t>
  </si>
  <si>
    <r>
      <t xml:space="preserve">Сумма субсидии на финансовое обеспечение выполнения государственного задания, </t>
    </r>
    <r>
      <rPr>
        <b/>
        <sz val="10"/>
        <rFont val="Times New Roman"/>
        <family val="1"/>
      </rPr>
      <t xml:space="preserve">перечисленная на лицевой счет </t>
    </r>
    <r>
      <rPr>
        <sz val="10"/>
        <rFont val="Times New Roman"/>
        <family val="1"/>
      </rPr>
      <t>государственного учреждения Тверской области за отчетный период (без учета остатков предыдущих периодов) за отчетный финансовый год, руб.</t>
    </r>
  </si>
  <si>
    <t>Работа специалиста по совместительству (внешний совместитель).</t>
  </si>
  <si>
    <t>В столбце ставить ГОДОВЫЕ показатели!</t>
  </si>
  <si>
    <t>Категории потребителей государственной услуги (работы)</t>
  </si>
  <si>
    <t>"10" октября 2019 г.</t>
  </si>
  <si>
    <t>Главный  врач ГБУЗ "Торжокская ЦРБ"</t>
  </si>
  <si>
    <t>Выжимов И.А.</t>
  </si>
  <si>
    <t>за отчетный период с 01.01.2019 г.  по 30.09.2019 г.</t>
  </si>
  <si>
    <t>(за 9 месяцев 2019 год)</t>
  </si>
  <si>
    <t xml:space="preserve"> Обращение в Минздрав Тверской обабласти об уменьшении Государственно задания и объема финснирования в связи с низкой укомплектованностью врачами-специалистами     </t>
  </si>
  <si>
    <t xml:space="preserve">Наличие вакантных ставок.                                                                                                                       </t>
  </si>
  <si>
    <t>Расходы в соотвествии с количеством пролеченных больных</t>
  </si>
  <si>
    <t xml:space="preserve">В связи с введением каталога товаров, работ и услуг в ЕИС закупки, планируемые на январь-июнь, осуществлены   позднее и оплата товара осуществляется по фактическим поставкам      </t>
  </si>
  <si>
    <r>
      <t>Критерий финансово-экономической эффективности реализации государственного задания в отчетном периоде 0,8 &lt; 0,87</t>
    </r>
    <r>
      <rPr>
        <b/>
        <sz val="11"/>
        <color indexed="8"/>
        <rFont val="Times New Roman"/>
        <family val="1"/>
      </rPr>
      <t xml:space="preserve"> </t>
    </r>
    <r>
      <rPr>
        <sz val="11"/>
        <color indexed="8"/>
        <rFont val="Times New Roman"/>
        <family val="1"/>
      </rPr>
      <t>&lt;1,72.  Государственное задание в отчетном периоде выполнено эффективно.</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</si>
</sst>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7">
    <font>
      <sz val="11"/>
      <color theme="1"/>
      <name val="Calibri"/>
      <family val="2"/>
    </font>
    <font>
      <sz val="11"/>
      <color indexed="8"/>
      <name val="Calibri"/>
      <family val="2"/>
    </font>
    <font>
      <b/>
      <sz val="12"/>
      <color indexed="8"/>
      <name val="Times New Roman"/>
      <family val="1"/>
    </font>
    <font>
      <sz val="11"/>
      <color indexed="8"/>
      <name val="Times New Roman"/>
      <family val="1"/>
    </font>
    <font>
      <b/>
      <sz val="11"/>
      <color indexed="8"/>
      <name val="Times New Roman"/>
      <family val="1"/>
    </font>
    <font>
      <sz val="12"/>
      <name val="Times New Roman"/>
      <family val="1"/>
    </font>
    <font>
      <b/>
      <sz val="12"/>
      <name val="Times New Roman"/>
      <family val="1"/>
    </font>
    <font>
      <sz val="11"/>
      <name val="Times New Roman"/>
      <family val="1"/>
    </font>
    <font>
      <b/>
      <sz val="11"/>
      <name val="Times New Roman"/>
      <family val="1"/>
    </font>
    <font>
      <b/>
      <sz val="14"/>
      <name val="Times New Roman"/>
      <family val="1"/>
    </font>
    <font>
      <sz val="10"/>
      <name val="Times New Roman"/>
      <family val="1"/>
    </font>
    <font>
      <i/>
      <sz val="10"/>
      <name val="Times New Roman"/>
      <family val="1"/>
    </font>
    <font>
      <b/>
      <sz val="13"/>
      <name val="Times New Roman"/>
      <family val="1"/>
    </font>
    <font>
      <sz val="13"/>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ourier New"/>
      <family val="3"/>
    </font>
    <font>
      <sz val="12"/>
      <color indexed="8"/>
      <name val="Times New Roman"/>
      <family val="1"/>
    </font>
    <font>
      <sz val="11"/>
      <name val="Calibri"/>
      <family val="2"/>
    </font>
    <font>
      <sz val="10"/>
      <color indexed="8"/>
      <name val="Calibri"/>
      <family val="2"/>
    </font>
    <font>
      <sz val="12"/>
      <color indexed="12"/>
      <name val="Times New Roman"/>
      <family val="1"/>
    </font>
    <font>
      <sz val="12"/>
      <color indexed="10"/>
      <name val="Times New Roman"/>
      <family val="1"/>
    </font>
    <font>
      <b/>
      <sz val="12"/>
      <color indexed="12"/>
      <name val="Times New Roman"/>
      <family val="1"/>
    </font>
    <font>
      <sz val="8"/>
      <color indexed="8"/>
      <name val="Calibri"/>
      <family val="2"/>
    </font>
    <font>
      <b/>
      <sz val="16"/>
      <color indexed="10"/>
      <name val="Calibri"/>
      <family val="2"/>
    </font>
    <font>
      <b/>
      <sz val="12"/>
      <color indexed="10"/>
      <name val="Times New Roman"/>
      <family val="1"/>
    </font>
    <font>
      <b/>
      <sz val="11"/>
      <color indexed="10"/>
      <name val="Times New Roman"/>
      <family val="1"/>
    </font>
    <font>
      <sz val="8"/>
      <color indexed="8"/>
      <name val="Courier New"/>
      <family val="3"/>
    </font>
    <font>
      <b/>
      <sz val="14"/>
      <color indexed="8"/>
      <name val="Times New Roman"/>
      <family val="1"/>
    </font>
    <font>
      <sz val="8"/>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ourier New"/>
      <family val="3"/>
    </font>
    <font>
      <sz val="12"/>
      <color theme="1"/>
      <name val="Times New Roman"/>
      <family val="1"/>
    </font>
    <font>
      <b/>
      <sz val="11"/>
      <color theme="1"/>
      <name val="Times New Roman"/>
      <family val="1"/>
    </font>
    <font>
      <sz val="10"/>
      <color theme="1"/>
      <name val="Calibri"/>
      <family val="2"/>
    </font>
    <font>
      <sz val="12"/>
      <color rgb="FF0000FF"/>
      <name val="Times New Roman"/>
      <family val="1"/>
    </font>
    <font>
      <sz val="12"/>
      <color rgb="FFFF0000"/>
      <name val="Times New Roman"/>
      <family val="1"/>
    </font>
    <font>
      <b/>
      <sz val="12"/>
      <color rgb="FF0000FF"/>
      <name val="Times New Roman"/>
      <family val="1"/>
    </font>
    <font>
      <sz val="8"/>
      <color theme="1"/>
      <name val="Calibri"/>
      <family val="2"/>
    </font>
    <font>
      <b/>
      <sz val="16"/>
      <color rgb="FFFF0000"/>
      <name val="Calibri"/>
      <family val="2"/>
    </font>
    <font>
      <b/>
      <sz val="12"/>
      <color rgb="FFFF0000"/>
      <name val="Times New Roman"/>
      <family val="1"/>
    </font>
    <font>
      <b/>
      <sz val="11"/>
      <color rgb="FFFF0000"/>
      <name val="Times New Roman"/>
      <family val="1"/>
    </font>
    <font>
      <sz val="8"/>
      <color theme="1"/>
      <name val="Courier New"/>
      <family val="3"/>
    </font>
    <font>
      <sz val="8"/>
      <color theme="1"/>
      <name val="Times New Roman"/>
      <family val="1"/>
    </font>
    <font>
      <b/>
      <sz val="12"/>
      <color theme="1"/>
      <name val="Times New Roman"/>
      <family val="1"/>
    </font>
    <font>
      <b/>
      <sz val="14"/>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style="medium"/>
    </border>
    <border>
      <left style="thin"/>
      <right style="thin"/>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bottom style="thin"/>
    </border>
    <border>
      <left style="thin"/>
      <right style="medium"/>
      <top style="thin"/>
      <bottom style="medium"/>
    </border>
    <border>
      <left style="thin"/>
      <right style="medium"/>
      <top/>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bottom style="medium"/>
    </border>
    <border>
      <left/>
      <right/>
      <top style="thin"/>
      <bottom/>
    </border>
    <border>
      <left/>
      <right/>
      <top/>
      <bottom style="thin"/>
    </border>
    <border>
      <left style="thin"/>
      <right style="thin"/>
      <top/>
      <bottom/>
    </border>
    <border>
      <left style="thin"/>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175">
    <xf numFmtId="0" fontId="0" fillId="0" borderId="0" xfId="0" applyFont="1" applyAlignment="1">
      <alignment/>
    </xf>
    <xf numFmtId="0" fontId="61" fillId="0" borderId="0" xfId="0" applyFont="1" applyAlignment="1">
      <alignment horizontal="justify"/>
    </xf>
    <xf numFmtId="0" fontId="62" fillId="0" borderId="0" xfId="0" applyFont="1" applyAlignment="1">
      <alignment horizontal="justify"/>
    </xf>
    <xf numFmtId="49" fontId="0" fillId="0" borderId="0" xfId="0" applyNumberFormat="1" applyAlignment="1">
      <alignment/>
    </xf>
    <xf numFmtId="0" fontId="62" fillId="0" borderId="10" xfId="0" applyFont="1" applyBorder="1" applyAlignment="1">
      <alignment horizontal="center" vertical="top" wrapText="1"/>
    </xf>
    <xf numFmtId="4" fontId="62" fillId="0" borderId="10" xfId="0" applyNumberFormat="1" applyFont="1" applyBorder="1" applyAlignment="1">
      <alignment horizontal="center" vertical="center" wrapText="1"/>
    </xf>
    <xf numFmtId="0" fontId="0" fillId="0" borderId="0" xfId="0" applyAlignment="1">
      <alignment vertical="center"/>
    </xf>
    <xf numFmtId="0" fontId="63" fillId="0" borderId="0" xfId="0" applyFont="1" applyAlignment="1">
      <alignment horizontal="center" vertical="center"/>
    </xf>
    <xf numFmtId="0" fontId="0" fillId="0" borderId="0" xfId="0" applyAlignment="1">
      <alignment horizontal="center" vertical="center"/>
    </xf>
    <xf numFmtId="4" fontId="0" fillId="0" borderId="0" xfId="0" applyNumberFormat="1" applyAlignment="1">
      <alignment/>
    </xf>
    <xf numFmtId="0" fontId="0" fillId="0" borderId="0" xfId="0" applyAlignment="1">
      <alignment horizontal="left" vertical="center"/>
    </xf>
    <xf numFmtId="0" fontId="0" fillId="0" borderId="0" xfId="0" applyAlignment="1">
      <alignment vertical="top"/>
    </xf>
    <xf numFmtId="0" fontId="0" fillId="0" borderId="0" xfId="0" applyBorder="1" applyAlignment="1">
      <alignment/>
    </xf>
    <xf numFmtId="0" fontId="62" fillId="0" borderId="0" xfId="0" applyFont="1" applyBorder="1" applyAlignment="1">
      <alignment horizontal="center" vertical="top" wrapText="1"/>
    </xf>
    <xf numFmtId="2" fontId="62" fillId="0" borderId="10" xfId="0" applyNumberFormat="1" applyFont="1" applyBorder="1" applyAlignment="1">
      <alignment horizontal="center" vertical="center" wrapText="1"/>
    </xf>
    <xf numFmtId="0" fontId="33" fillId="0" borderId="0" xfId="0" applyFont="1" applyAlignment="1">
      <alignment/>
    </xf>
    <xf numFmtId="0" fontId="5" fillId="7" borderId="10" xfId="0" applyFont="1" applyFill="1" applyBorder="1" applyAlignment="1">
      <alignment horizontal="center" vertical="top" wrapText="1"/>
    </xf>
    <xf numFmtId="0" fontId="5" fillId="7" borderId="11" xfId="0" applyFont="1" applyFill="1" applyBorder="1" applyAlignment="1">
      <alignment horizontal="left" vertical="center" wrapText="1"/>
    </xf>
    <xf numFmtId="0" fontId="5" fillId="0" borderId="10" xfId="0" applyFont="1" applyBorder="1" applyAlignment="1">
      <alignment horizontal="center" vertical="top" wrapText="1"/>
    </xf>
    <xf numFmtId="0" fontId="64" fillId="0" borderId="0" xfId="0" applyFont="1" applyAlignment="1">
      <alignment/>
    </xf>
    <xf numFmtId="0" fontId="7" fillId="33" borderId="10" xfId="0" applyFont="1" applyFill="1" applyBorder="1" applyAlignment="1">
      <alignment horizontal="left" vertical="center" wrapText="1"/>
    </xf>
    <xf numFmtId="49" fontId="62" fillId="0" borderId="10" xfId="0" applyNumberFormat="1" applyFont="1" applyBorder="1" applyAlignment="1">
      <alignment horizontal="center" vertical="top" wrapText="1"/>
    </xf>
    <xf numFmtId="0" fontId="7" fillId="0" borderId="10" xfId="0" applyFont="1" applyBorder="1" applyAlignment="1">
      <alignment horizontal="left"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7" borderId="14" xfId="0" applyFont="1" applyFill="1" applyBorder="1" applyAlignment="1">
      <alignment horizontal="center" vertical="top" wrapText="1"/>
    </xf>
    <xf numFmtId="0" fontId="7" fillId="7" borderId="15" xfId="0" applyFont="1" applyFill="1" applyBorder="1" applyAlignment="1">
      <alignment horizontal="center" vertical="top" wrapText="1"/>
    </xf>
    <xf numFmtId="0" fontId="5" fillId="7" borderId="16" xfId="0" applyFont="1" applyFill="1" applyBorder="1" applyAlignment="1">
      <alignment horizontal="center" vertical="top" wrapText="1"/>
    </xf>
    <xf numFmtId="0" fontId="5" fillId="7" borderId="17" xfId="0" applyFont="1" applyFill="1" applyBorder="1" applyAlignment="1">
      <alignment horizontal="left" vertical="center" wrapText="1"/>
    </xf>
    <xf numFmtId="4" fontId="66" fillId="0" borderId="10" xfId="0" applyNumberFormat="1" applyFont="1" applyBorder="1" applyAlignment="1">
      <alignment horizontal="center" vertical="center" wrapText="1"/>
    </xf>
    <xf numFmtId="49" fontId="62" fillId="0" borderId="11" xfId="0" applyNumberFormat="1" applyFont="1" applyBorder="1" applyAlignment="1">
      <alignment vertical="center" wrapText="1"/>
    </xf>
    <xf numFmtId="0" fontId="65" fillId="0" borderId="11" xfId="0" applyFont="1" applyBorder="1" applyAlignment="1">
      <alignment horizontal="center" vertical="center" wrapText="1"/>
    </xf>
    <xf numFmtId="49" fontId="62" fillId="0" borderId="12" xfId="0" applyNumberFormat="1" applyFont="1" applyBorder="1" applyAlignment="1">
      <alignment vertical="center" wrapText="1"/>
    </xf>
    <xf numFmtId="0" fontId="63" fillId="0" borderId="11" xfId="0" applyFont="1" applyBorder="1" applyAlignment="1">
      <alignment horizontal="center" vertical="center"/>
    </xf>
    <xf numFmtId="49" fontId="63" fillId="0" borderId="11" xfId="0" applyNumberFormat="1" applyFont="1" applyBorder="1" applyAlignment="1">
      <alignment horizontal="center" vertical="center"/>
    </xf>
    <xf numFmtId="0" fontId="8" fillId="0" borderId="11" xfId="0" applyFont="1" applyBorder="1" applyAlignment="1">
      <alignment horizontal="center" vertical="center"/>
    </xf>
    <xf numFmtId="4" fontId="8" fillId="0" borderId="11" xfId="0" applyNumberFormat="1" applyFont="1" applyBorder="1" applyAlignment="1">
      <alignment horizontal="center" vertical="center"/>
    </xf>
    <xf numFmtId="0" fontId="62" fillId="0" borderId="13" xfId="0" applyFont="1" applyBorder="1" applyAlignment="1">
      <alignment horizontal="center" vertical="center" wrapText="1"/>
    </xf>
    <xf numFmtId="49" fontId="62" fillId="0" borderId="13" xfId="0" applyNumberFormat="1" applyFont="1" applyBorder="1" applyAlignment="1">
      <alignment vertical="center" wrapText="1"/>
    </xf>
    <xf numFmtId="0" fontId="65" fillId="0" borderId="13" xfId="0" applyFont="1" applyBorder="1" applyAlignment="1">
      <alignment horizontal="center" vertical="center" wrapText="1"/>
    </xf>
    <xf numFmtId="0" fontId="62" fillId="33" borderId="11" xfId="0" applyFont="1" applyFill="1" applyBorder="1" applyAlignment="1">
      <alignment horizontal="center" vertical="center" wrapText="1"/>
    </xf>
    <xf numFmtId="49" fontId="62" fillId="33" borderId="11" xfId="0" applyNumberFormat="1" applyFont="1" applyFill="1" applyBorder="1" applyAlignment="1">
      <alignment vertical="center" wrapText="1"/>
    </xf>
    <xf numFmtId="0" fontId="67" fillId="33" borderId="11" xfId="0" applyFont="1" applyFill="1" applyBorder="1" applyAlignment="1">
      <alignment horizontal="center" vertical="center" wrapText="1"/>
    </xf>
    <xf numFmtId="4" fontId="6" fillId="33" borderId="11" xfId="0" applyNumberFormat="1" applyFont="1" applyFill="1" applyBorder="1" applyAlignment="1">
      <alignment horizontal="center" vertical="center" wrapText="1"/>
    </xf>
    <xf numFmtId="0" fontId="62" fillId="0" borderId="14" xfId="0" applyFont="1" applyBorder="1" applyAlignment="1">
      <alignment horizontal="center" vertical="center" wrapText="1"/>
    </xf>
    <xf numFmtId="49" fontId="62" fillId="0" borderId="14" xfId="0" applyNumberFormat="1" applyFont="1" applyBorder="1" applyAlignment="1">
      <alignment vertical="center" wrapText="1"/>
    </xf>
    <xf numFmtId="0" fontId="65" fillId="0" borderId="14" xfId="0" applyFont="1" applyBorder="1" applyAlignment="1">
      <alignment horizontal="center" vertical="center" wrapText="1"/>
    </xf>
    <xf numFmtId="0" fontId="62" fillId="33" borderId="12" xfId="0" applyFont="1" applyFill="1" applyBorder="1" applyAlignment="1">
      <alignment horizontal="center" vertical="top" wrapText="1"/>
    </xf>
    <xf numFmtId="49" fontId="62" fillId="33" borderId="12" xfId="0" applyNumberFormat="1" applyFont="1" applyFill="1" applyBorder="1" applyAlignment="1">
      <alignment horizontal="center" vertical="top" wrapText="1"/>
    </xf>
    <xf numFmtId="0" fontId="5" fillId="33" borderId="12" xfId="0" applyFont="1" applyFill="1" applyBorder="1" applyAlignment="1">
      <alignment horizontal="center" vertical="top" wrapText="1"/>
    </xf>
    <xf numFmtId="0" fontId="0" fillId="0" borderId="0" xfId="0" applyFill="1" applyAlignment="1">
      <alignment horizontal="center" vertical="center"/>
    </xf>
    <xf numFmtId="0" fontId="5" fillId="0" borderId="12" xfId="0" applyFont="1" applyFill="1" applyBorder="1" applyAlignment="1">
      <alignment horizontal="left" vertical="center" wrapText="1"/>
    </xf>
    <xf numFmtId="0" fontId="5" fillId="0" borderId="18" xfId="0" applyFont="1" applyFill="1" applyBorder="1" applyAlignment="1">
      <alignment horizontal="left" vertical="center" wrapText="1"/>
    </xf>
    <xf numFmtId="4" fontId="66" fillId="0" borderId="0" xfId="0" applyNumberFormat="1" applyFont="1" applyFill="1" applyBorder="1" applyAlignment="1">
      <alignment horizontal="center" vertical="center" wrapText="1"/>
    </xf>
    <xf numFmtId="0" fontId="5" fillId="0" borderId="13" xfId="0" applyFont="1" applyBorder="1" applyAlignment="1">
      <alignment horizontal="left" vertical="center" wrapText="1"/>
    </xf>
    <xf numFmtId="0" fontId="7" fillId="0" borderId="19" xfId="0" applyFont="1" applyBorder="1" applyAlignment="1">
      <alignment horizontal="left" vertical="center" wrapText="1"/>
    </xf>
    <xf numFmtId="0" fontId="5" fillId="0" borderId="0" xfId="0" applyFont="1" applyAlignment="1">
      <alignment horizontal="justify"/>
    </xf>
    <xf numFmtId="0" fontId="10" fillId="0" borderId="10" xfId="0" applyFont="1" applyBorder="1" applyAlignment="1">
      <alignment horizontal="center" vertical="center" wrapText="1"/>
    </xf>
    <xf numFmtId="0" fontId="10" fillId="0" borderId="10" xfId="0" applyFont="1" applyBorder="1" applyAlignment="1">
      <alignment horizontal="center" vertical="top"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top" wrapText="1"/>
    </xf>
    <xf numFmtId="4"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33" borderId="12" xfId="0" applyFont="1" applyFill="1" applyBorder="1" applyAlignment="1">
      <alignment horizontal="left" vertical="top" wrapText="1"/>
    </xf>
    <xf numFmtId="0" fontId="5" fillId="33" borderId="2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1" fontId="5" fillId="0" borderId="11" xfId="0" applyNumberFormat="1" applyFont="1" applyBorder="1" applyAlignment="1">
      <alignment horizontal="center" vertical="center" wrapText="1"/>
    </xf>
    <xf numFmtId="164" fontId="5"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1"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1" fontId="5" fillId="0" borderId="14" xfId="0"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5" fillId="0" borderId="13" xfId="0" applyFont="1" applyBorder="1" applyAlignment="1">
      <alignment vertical="center" wrapText="1"/>
    </xf>
    <xf numFmtId="1" fontId="5" fillId="0" borderId="13"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horizontal="center" vertical="center" wrapText="1"/>
    </xf>
    <xf numFmtId="164" fontId="6" fillId="33" borderId="11" xfId="0" applyNumberFormat="1" applyFont="1" applyFill="1" applyBorder="1" applyAlignment="1">
      <alignment horizontal="center" vertical="center" wrapText="1"/>
    </xf>
    <xf numFmtId="0" fontId="12" fillId="0" borderId="13" xfId="0" applyFont="1" applyBorder="1" applyAlignment="1">
      <alignment vertical="center" wrapText="1"/>
    </xf>
    <xf numFmtId="0" fontId="6" fillId="0"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49" fontId="5" fillId="0" borderId="0" xfId="0" applyNumberFormat="1" applyFont="1" applyAlignment="1">
      <alignment horizontal="justify"/>
    </xf>
    <xf numFmtId="49" fontId="33" fillId="0" borderId="0" xfId="0" applyNumberFormat="1" applyFont="1" applyAlignment="1">
      <alignment/>
    </xf>
    <xf numFmtId="0" fontId="33" fillId="0" borderId="0" xfId="0" applyFont="1" applyAlignment="1">
      <alignment horizontal="left"/>
    </xf>
    <xf numFmtId="0" fontId="33" fillId="0" borderId="0" xfId="0" applyFont="1" applyAlignment="1">
      <alignment wrapText="1"/>
    </xf>
    <xf numFmtId="49" fontId="7" fillId="7" borderId="21" xfId="0" applyNumberFormat="1" applyFont="1" applyFill="1" applyBorder="1" applyAlignment="1">
      <alignment horizontal="center" vertical="top" wrapText="1"/>
    </xf>
    <xf numFmtId="49" fontId="7" fillId="7" borderId="14" xfId="0" applyNumberFormat="1" applyFont="1" applyFill="1" applyBorder="1" applyAlignment="1">
      <alignment vertical="top" wrapText="1"/>
    </xf>
    <xf numFmtId="49" fontId="5" fillId="7" borderId="22" xfId="0" applyNumberFormat="1" applyFont="1" applyFill="1" applyBorder="1" applyAlignment="1">
      <alignment horizontal="center" vertical="top" wrapText="1"/>
    </xf>
    <xf numFmtId="49" fontId="5" fillId="7" borderId="10" xfId="0" applyNumberFormat="1" applyFont="1" applyFill="1" applyBorder="1" applyAlignment="1">
      <alignment vertical="top" wrapText="1"/>
    </xf>
    <xf numFmtId="0" fontId="5" fillId="7" borderId="10" xfId="0" applyFont="1" applyFill="1" applyBorder="1" applyAlignment="1">
      <alignment horizontal="left" vertical="top" wrapText="1"/>
    </xf>
    <xf numFmtId="49" fontId="5" fillId="0" borderId="22" xfId="0" applyNumberFormat="1" applyFont="1" applyBorder="1" applyAlignment="1">
      <alignment horizontal="center" vertical="center" wrapText="1"/>
    </xf>
    <xf numFmtId="0" fontId="5" fillId="0" borderId="10" xfId="0" applyFont="1" applyBorder="1" applyAlignment="1">
      <alignment horizontal="left" vertical="center" wrapText="1"/>
    </xf>
    <xf numFmtId="49" fontId="5" fillId="0" borderId="23" xfId="0" applyNumberFormat="1" applyFont="1" applyBorder="1" applyAlignment="1">
      <alignment horizontal="center" vertical="center" wrapText="1"/>
    </xf>
    <xf numFmtId="0" fontId="5" fillId="0" borderId="12" xfId="0" applyFont="1" applyBorder="1" applyAlignment="1">
      <alignment horizontal="left" vertical="center" wrapText="1"/>
    </xf>
    <xf numFmtId="49" fontId="5" fillId="7" borderId="24" xfId="0" applyNumberFormat="1" applyFont="1" applyFill="1" applyBorder="1" applyAlignment="1">
      <alignment horizontal="center" vertical="center" wrapText="1"/>
    </xf>
    <xf numFmtId="49" fontId="13" fillId="7" borderId="11" xfId="0" applyNumberFormat="1" applyFont="1" applyFill="1" applyBorder="1" applyAlignment="1">
      <alignment vertical="center" wrapText="1"/>
    </xf>
    <xf numFmtId="0" fontId="5" fillId="7" borderId="11" xfId="0" applyFont="1" applyFill="1" applyBorder="1" applyAlignment="1">
      <alignment horizontal="center" vertical="center" wrapText="1"/>
    </xf>
    <xf numFmtId="4" fontId="5" fillId="7" borderId="11"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13" fillId="0" borderId="12" xfId="0" applyNumberFormat="1" applyFont="1" applyFill="1" applyBorder="1" applyAlignment="1">
      <alignment vertical="center" wrapText="1"/>
    </xf>
    <xf numFmtId="0" fontId="6" fillId="0" borderId="12" xfId="0" applyFont="1" applyFill="1" applyBorder="1" applyAlignment="1">
      <alignment horizontal="left" vertical="center" wrapText="1"/>
    </xf>
    <xf numFmtId="0" fontId="5" fillId="34" borderId="12" xfId="0" applyFont="1" applyFill="1" applyBorder="1" applyAlignment="1">
      <alignment horizontal="center" vertical="center" wrapText="1"/>
    </xf>
    <xf numFmtId="0" fontId="5" fillId="35" borderId="12" xfId="0" applyFont="1" applyFill="1" applyBorder="1" applyAlignment="1">
      <alignment horizontal="center" vertical="center"/>
    </xf>
    <xf numFmtId="49" fontId="13" fillId="0" borderId="13" xfId="0" applyNumberFormat="1" applyFont="1" applyBorder="1" applyAlignment="1">
      <alignment vertical="center" wrapText="1"/>
    </xf>
    <xf numFmtId="0" fontId="6" fillId="0" borderId="13" xfId="0" applyFont="1" applyBorder="1" applyAlignment="1">
      <alignment horizontal="left" vertical="center" wrapText="1"/>
    </xf>
    <xf numFmtId="49" fontId="5" fillId="0" borderId="25" xfId="0" applyNumberFormat="1" applyFont="1" applyBorder="1" applyAlignment="1">
      <alignment horizontal="center" vertical="center" wrapText="1"/>
    </xf>
    <xf numFmtId="0" fontId="6" fillId="0" borderId="13" xfId="0" applyFont="1" applyBorder="1" applyAlignment="1">
      <alignment vertical="center" wrapText="1"/>
    </xf>
    <xf numFmtId="49" fontId="33" fillId="0" borderId="0" xfId="0" applyNumberFormat="1" applyFont="1" applyAlignment="1">
      <alignment/>
    </xf>
    <xf numFmtId="0" fontId="68" fillId="0" borderId="0" xfId="0" applyFont="1" applyAlignment="1">
      <alignment/>
    </xf>
    <xf numFmtId="49" fontId="5" fillId="0" borderId="13" xfId="0" applyNumberFormat="1" applyFont="1" applyBorder="1" applyAlignment="1">
      <alignment vertical="center" wrapText="1"/>
    </xf>
    <xf numFmtId="0" fontId="33" fillId="0" borderId="0" xfId="0" applyFont="1" applyAlignment="1">
      <alignment vertical="center"/>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5" fillId="0" borderId="10" xfId="0" applyFont="1" applyFill="1" applyBorder="1" applyAlignment="1">
      <alignment vertical="top"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9" fillId="0" borderId="0" xfId="0" applyFont="1" applyAlignment="1">
      <alignment/>
    </xf>
    <xf numFmtId="0" fontId="59" fillId="0" borderId="0" xfId="0" applyFont="1" applyAlignment="1">
      <alignment/>
    </xf>
    <xf numFmtId="0" fontId="66" fillId="0" borderId="10" xfId="0" applyFont="1" applyBorder="1" applyAlignment="1">
      <alignment horizontal="center" vertical="top" wrapText="1"/>
    </xf>
    <xf numFmtId="0" fontId="66" fillId="33" borderId="12" xfId="0" applyFont="1" applyFill="1" applyBorder="1" applyAlignment="1">
      <alignment horizontal="center" vertical="top"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3" xfId="0" applyFont="1" applyBorder="1" applyAlignment="1">
      <alignment horizontal="center" vertical="center" wrapText="1"/>
    </xf>
    <xf numFmtId="0" fontId="70" fillId="33" borderId="11" xfId="0" applyFont="1" applyFill="1" applyBorder="1" applyAlignment="1">
      <alignment horizontal="center" vertical="center" wrapText="1"/>
    </xf>
    <xf numFmtId="0" fontId="71" fillId="0" borderId="11" xfId="0" applyFont="1" applyBorder="1" applyAlignment="1">
      <alignment horizontal="center" vertical="center"/>
    </xf>
    <xf numFmtId="0" fontId="72" fillId="0" borderId="0" xfId="0" applyFont="1" applyAlignment="1">
      <alignment horizontal="center"/>
    </xf>
    <xf numFmtId="0" fontId="73" fillId="0" borderId="0" xfId="0" applyFont="1" applyAlignment="1">
      <alignment horizontal="right"/>
    </xf>
    <xf numFmtId="0" fontId="61" fillId="0" borderId="0" xfId="0" applyFont="1" applyAlignment="1">
      <alignment horizontal="center"/>
    </xf>
    <xf numFmtId="0" fontId="61" fillId="0" borderId="0" xfId="0" applyFont="1" applyBorder="1" applyAlignment="1">
      <alignment horizontal="center"/>
    </xf>
    <xf numFmtId="0" fontId="72" fillId="0" borderId="26" xfId="0" applyFont="1" applyBorder="1" applyAlignment="1">
      <alignment horizontal="center" vertical="center" wrapText="1"/>
    </xf>
    <xf numFmtId="0" fontId="72" fillId="0" borderId="0" xfId="0" applyFont="1" applyBorder="1" applyAlignment="1">
      <alignment horizontal="center"/>
    </xf>
    <xf numFmtId="0" fontId="61" fillId="0" borderId="27" xfId="0" applyFont="1" applyBorder="1" applyAlignment="1">
      <alignment horizontal="center"/>
    </xf>
    <xf numFmtId="0" fontId="72" fillId="0" borderId="26" xfId="0" applyFont="1" applyBorder="1" applyAlignment="1">
      <alignment horizontal="center"/>
    </xf>
    <xf numFmtId="0" fontId="61" fillId="0" borderId="27" xfId="0" applyFont="1" applyBorder="1" applyAlignment="1">
      <alignment horizontal="center" wrapText="1"/>
    </xf>
    <xf numFmtId="0" fontId="62" fillId="0" borderId="0" xfId="0" applyFont="1" applyAlignment="1">
      <alignment horizontal="center"/>
    </xf>
    <xf numFmtId="0" fontId="74" fillId="0" borderId="0" xfId="0" applyFont="1" applyAlignment="1">
      <alignment horizontal="center"/>
    </xf>
    <xf numFmtId="0" fontId="75" fillId="0" borderId="0" xfId="0" applyFont="1" applyAlignment="1">
      <alignment horizontal="center"/>
    </xf>
    <xf numFmtId="0" fontId="75" fillId="0" borderId="0" xfId="0" applyFont="1" applyAlignment="1">
      <alignment horizontal="center" vertical="center"/>
    </xf>
    <xf numFmtId="0" fontId="73" fillId="0" borderId="26" xfId="0" applyFont="1" applyBorder="1" applyAlignment="1">
      <alignment horizontal="center"/>
    </xf>
    <xf numFmtId="0" fontId="9" fillId="0" borderId="0" xfId="0" applyFont="1" applyAlignment="1">
      <alignment horizontal="center"/>
    </xf>
    <xf numFmtId="4" fontId="5" fillId="0" borderId="20"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0" fontId="74" fillId="0" borderId="0" xfId="0" applyFont="1" applyAlignment="1">
      <alignment horizontal="center" vertical="center"/>
    </xf>
    <xf numFmtId="0" fontId="76" fillId="0" borderId="0" xfId="0" applyFont="1" applyAlignment="1">
      <alignment horizontal="left" vertical="top" wrapText="1"/>
    </xf>
    <xf numFmtId="49" fontId="13" fillId="0" borderId="28" xfId="0" applyNumberFormat="1" applyFont="1" applyBorder="1" applyAlignment="1">
      <alignment vertical="center" wrapText="1"/>
    </xf>
    <xf numFmtId="49" fontId="13" fillId="0" borderId="11" xfId="0" applyNumberFormat="1" applyFont="1" applyBorder="1" applyAlignment="1">
      <alignment vertical="center" wrapText="1"/>
    </xf>
    <xf numFmtId="0" fontId="5" fillId="0" borderId="28" xfId="0" applyFont="1" applyBorder="1" applyAlignment="1">
      <alignment horizontal="left" vertical="center" wrapText="1"/>
    </xf>
    <xf numFmtId="0" fontId="5" fillId="0" borderId="11" xfId="0" applyFont="1" applyBorder="1" applyAlignment="1">
      <alignment horizontal="left" vertical="center" wrapText="1"/>
    </xf>
    <xf numFmtId="0" fontId="7" fillId="0" borderId="29"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5"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49" fontId="13" fillId="0" borderId="13" xfId="0" applyNumberFormat="1" applyFont="1" applyBorder="1" applyAlignment="1">
      <alignment vertical="center" wrapText="1"/>
    </xf>
    <xf numFmtId="0" fontId="6" fillId="0" borderId="13"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3</xdr:row>
      <xdr:rowOff>1485900</xdr:rowOff>
    </xdr:from>
    <xdr:to>
      <xdr:col>11</xdr:col>
      <xdr:colOff>47625</xdr:colOff>
      <xdr:row>3</xdr:row>
      <xdr:rowOff>1657350</xdr:rowOff>
    </xdr:to>
    <xdr:pic>
      <xdr:nvPicPr>
        <xdr:cNvPr id="1" name="Рисунок 1"/>
        <xdr:cNvPicPr preferRelativeResize="1">
          <a:picLocks noChangeAspect="1"/>
        </xdr:cNvPicPr>
      </xdr:nvPicPr>
      <xdr:blipFill>
        <a:blip r:embed="rId1"/>
        <a:stretch>
          <a:fillRect/>
        </a:stretch>
      </xdr:blipFill>
      <xdr:spPr>
        <a:xfrm>
          <a:off x="14744700" y="2228850"/>
          <a:ext cx="12096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zoomScale="95" zoomScaleNormal="95" zoomScalePageLayoutView="0" workbookViewId="0" topLeftCell="A11">
      <selection activeCell="A37" sqref="A37"/>
    </sheetView>
  </sheetViews>
  <sheetFormatPr defaultColWidth="9.140625" defaultRowHeight="15"/>
  <cols>
    <col min="1" max="1" width="7.7109375" style="0" customWidth="1"/>
    <col min="8" max="8" width="14.7109375" style="0" customWidth="1"/>
    <col min="9" max="9" width="38.57421875" style="0" customWidth="1"/>
  </cols>
  <sheetData>
    <row r="1" spans="9:13" ht="15" customHeight="1">
      <c r="I1" s="145" t="s">
        <v>0</v>
      </c>
      <c r="J1" s="145"/>
      <c r="K1" s="145"/>
      <c r="L1" s="145"/>
      <c r="M1" s="145"/>
    </row>
    <row r="2" spans="9:13" ht="15" customHeight="1">
      <c r="I2" s="145" t="s">
        <v>1</v>
      </c>
      <c r="J2" s="145"/>
      <c r="K2" s="145"/>
      <c r="L2" s="145"/>
      <c r="M2" s="145"/>
    </row>
    <row r="3" spans="9:13" ht="15" customHeight="1">
      <c r="I3" s="145" t="s">
        <v>2</v>
      </c>
      <c r="J3" s="145"/>
      <c r="K3" s="145"/>
      <c r="L3" s="145"/>
      <c r="M3" s="145"/>
    </row>
    <row r="4" spans="9:13" ht="15" customHeight="1">
      <c r="I4" s="145" t="s">
        <v>3</v>
      </c>
      <c r="J4" s="145"/>
      <c r="K4" s="145"/>
      <c r="L4" s="145"/>
      <c r="M4" s="145"/>
    </row>
    <row r="5" spans="9:13" ht="15" customHeight="1">
      <c r="I5" s="145" t="s">
        <v>4</v>
      </c>
      <c r="J5" s="145"/>
      <c r="K5" s="145"/>
      <c r="L5" s="145"/>
      <c r="M5" s="145"/>
    </row>
    <row r="6" spans="9:13" ht="15" customHeight="1">
      <c r="I6" s="145" t="s">
        <v>5</v>
      </c>
      <c r="J6" s="145"/>
      <c r="K6" s="145"/>
      <c r="L6" s="145"/>
      <c r="M6" s="145"/>
    </row>
    <row r="7" spans="9:13" ht="15" customHeight="1">
      <c r="I7" s="145" t="s">
        <v>6</v>
      </c>
      <c r="J7" s="145"/>
      <c r="K7" s="145"/>
      <c r="L7" s="145"/>
      <c r="M7" s="145"/>
    </row>
    <row r="9" spans="7:9" ht="15">
      <c r="G9" s="146" t="s">
        <v>7</v>
      </c>
      <c r="H9" s="146"/>
      <c r="I9" s="146"/>
    </row>
    <row r="10" ht="15">
      <c r="H10" s="1"/>
    </row>
    <row r="11" spans="7:9" ht="19.5" customHeight="1">
      <c r="G11" s="147" t="s">
        <v>176</v>
      </c>
      <c r="H11" s="147"/>
      <c r="I11" s="147"/>
    </row>
    <row r="12" spans="7:9" s="126" customFormat="1" ht="19.5" customHeight="1">
      <c r="G12" s="148" t="s">
        <v>10</v>
      </c>
      <c r="H12" s="148"/>
      <c r="I12" s="148"/>
    </row>
    <row r="13" spans="7:9" s="126" customFormat="1" ht="11.25">
      <c r="G13" s="144" t="s">
        <v>11</v>
      </c>
      <c r="H13" s="144"/>
      <c r="I13" s="144"/>
    </row>
    <row r="14" spans="7:9" s="126" customFormat="1" ht="11.25">
      <c r="G14" s="144" t="s">
        <v>12</v>
      </c>
      <c r="H14" s="144"/>
      <c r="I14" s="144"/>
    </row>
    <row r="15" spans="7:9" ht="19.5" customHeight="1">
      <c r="G15" s="150" t="s">
        <v>177</v>
      </c>
      <c r="H15" s="150"/>
      <c r="I15" s="150"/>
    </row>
    <row r="16" spans="7:9" s="126" customFormat="1" ht="11.25">
      <c r="G16" s="151" t="s">
        <v>13</v>
      </c>
      <c r="H16" s="151"/>
      <c r="I16" s="151"/>
    </row>
    <row r="17" ht="15">
      <c r="H17" s="1"/>
    </row>
    <row r="18" spans="7:9" ht="15">
      <c r="G18" s="146" t="s">
        <v>175</v>
      </c>
      <c r="H18" s="146"/>
      <c r="I18" s="146"/>
    </row>
    <row r="19" ht="15" customHeight="1">
      <c r="H19" s="1"/>
    </row>
    <row r="20" spans="7:9" ht="15">
      <c r="G20" s="146" t="s">
        <v>14</v>
      </c>
      <c r="H20" s="146"/>
      <c r="I20" s="146"/>
    </row>
    <row r="21" ht="15">
      <c r="H21" s="1"/>
    </row>
    <row r="22" spans="7:9" ht="26.25" customHeight="1">
      <c r="G22" s="152" t="s">
        <v>127</v>
      </c>
      <c r="H22" s="152"/>
      <c r="I22" s="152"/>
    </row>
    <row r="23" spans="4:12" s="126" customFormat="1" ht="11.25">
      <c r="D23" s="149" t="s">
        <v>89</v>
      </c>
      <c r="E23" s="149"/>
      <c r="F23" s="149"/>
      <c r="G23" s="149"/>
      <c r="H23" s="149"/>
      <c r="I23" s="149"/>
      <c r="J23" s="149"/>
      <c r="K23" s="149"/>
      <c r="L23" s="149"/>
    </row>
    <row r="24" spans="4:12" s="126" customFormat="1" ht="11.25">
      <c r="D24" s="144" t="s">
        <v>90</v>
      </c>
      <c r="E24" s="144"/>
      <c r="F24" s="144"/>
      <c r="G24" s="144"/>
      <c r="H24" s="144"/>
      <c r="I24" s="144"/>
      <c r="J24" s="144"/>
      <c r="K24" s="144"/>
      <c r="L24" s="144"/>
    </row>
    <row r="25" spans="4:12" s="126" customFormat="1" ht="11.25">
      <c r="D25" s="144" t="s">
        <v>91</v>
      </c>
      <c r="E25" s="144"/>
      <c r="F25" s="144"/>
      <c r="G25" s="144"/>
      <c r="H25" s="144"/>
      <c r="I25" s="144"/>
      <c r="J25" s="144"/>
      <c r="K25" s="144"/>
      <c r="L25" s="144"/>
    </row>
    <row r="26" spans="4:12" s="126" customFormat="1" ht="11.25">
      <c r="D26" s="144" t="s">
        <v>12</v>
      </c>
      <c r="E26" s="144"/>
      <c r="F26" s="144"/>
      <c r="G26" s="144"/>
      <c r="H26" s="144"/>
      <c r="I26" s="144"/>
      <c r="J26" s="144"/>
      <c r="K26" s="144"/>
      <c r="L26" s="144"/>
    </row>
    <row r="27" spans="7:9" ht="19.5" customHeight="1">
      <c r="G27" s="150" t="s">
        <v>128</v>
      </c>
      <c r="H27" s="150"/>
      <c r="I27" s="150"/>
    </row>
    <row r="28" spans="7:9" s="126" customFormat="1" ht="11.25">
      <c r="G28" s="151" t="s">
        <v>13</v>
      </c>
      <c r="H28" s="151"/>
      <c r="I28" s="151"/>
    </row>
    <row r="29" ht="15">
      <c r="H29" s="1"/>
    </row>
    <row r="31" spans="1:13" ht="19.5" customHeight="1">
      <c r="A31" s="155" t="s">
        <v>8</v>
      </c>
      <c r="B31" s="155"/>
      <c r="C31" s="155"/>
      <c r="D31" s="155"/>
      <c r="E31" s="155"/>
      <c r="F31" s="155"/>
      <c r="G31" s="155"/>
      <c r="H31" s="155"/>
      <c r="I31" s="155"/>
      <c r="J31" s="155"/>
      <c r="K31" s="155"/>
      <c r="L31" s="155"/>
      <c r="M31" s="155"/>
    </row>
    <row r="32" spans="1:13" ht="25.5" customHeight="1">
      <c r="A32" s="156" t="s">
        <v>41</v>
      </c>
      <c r="B32" s="156"/>
      <c r="C32" s="156"/>
      <c r="D32" s="156"/>
      <c r="E32" s="156"/>
      <c r="F32" s="156"/>
      <c r="G32" s="156"/>
      <c r="H32" s="156"/>
      <c r="I32" s="156"/>
      <c r="J32" s="156"/>
      <c r="K32" s="156"/>
      <c r="L32" s="156"/>
      <c r="M32" s="156"/>
    </row>
    <row r="33" spans="1:13" s="126" customFormat="1" ht="11.25">
      <c r="A33" s="157" t="s">
        <v>9</v>
      </c>
      <c r="B33" s="157"/>
      <c r="C33" s="157"/>
      <c r="D33" s="157"/>
      <c r="E33" s="157"/>
      <c r="F33" s="157"/>
      <c r="G33" s="157"/>
      <c r="H33" s="157"/>
      <c r="I33" s="157"/>
      <c r="J33" s="157"/>
      <c r="K33" s="157"/>
      <c r="L33" s="157"/>
      <c r="M33" s="157"/>
    </row>
    <row r="34" ht="15.75">
      <c r="A34" s="2"/>
    </row>
    <row r="35" spans="1:13" ht="15.75">
      <c r="A35" s="153" t="s">
        <v>178</v>
      </c>
      <c r="B35" s="153"/>
      <c r="C35" s="153"/>
      <c r="D35" s="153"/>
      <c r="E35" s="153"/>
      <c r="F35" s="153"/>
      <c r="G35" s="153"/>
      <c r="H35" s="153"/>
      <c r="I35" s="153"/>
      <c r="J35" s="153"/>
      <c r="K35" s="153"/>
      <c r="L35" s="153"/>
      <c r="M35" s="153"/>
    </row>
    <row r="36" spans="1:13" ht="15.75">
      <c r="A36" s="154" t="s">
        <v>179</v>
      </c>
      <c r="B36" s="154"/>
      <c r="C36" s="154"/>
      <c r="D36" s="154"/>
      <c r="E36" s="154"/>
      <c r="F36" s="154"/>
      <c r="G36" s="154"/>
      <c r="H36" s="154"/>
      <c r="I36" s="154"/>
      <c r="J36" s="154"/>
      <c r="K36" s="154"/>
      <c r="L36" s="154"/>
      <c r="M36" s="154"/>
    </row>
  </sheetData>
  <sheetProtection/>
  <mergeCells count="28">
    <mergeCell ref="G22:I22"/>
    <mergeCell ref="A35:M35"/>
    <mergeCell ref="A36:M36"/>
    <mergeCell ref="G27:I27"/>
    <mergeCell ref="G28:I28"/>
    <mergeCell ref="A31:M31"/>
    <mergeCell ref="A32:M32"/>
    <mergeCell ref="A33:M33"/>
    <mergeCell ref="G12:I12"/>
    <mergeCell ref="G13:I13"/>
    <mergeCell ref="D23:L23"/>
    <mergeCell ref="D24:L24"/>
    <mergeCell ref="D25:L25"/>
    <mergeCell ref="D26:L26"/>
    <mergeCell ref="G15:I15"/>
    <mergeCell ref="G16:I16"/>
    <mergeCell ref="G18:I18"/>
    <mergeCell ref="G20:I20"/>
    <mergeCell ref="G14:I14"/>
    <mergeCell ref="I1:M1"/>
    <mergeCell ref="I2:M2"/>
    <mergeCell ref="I3:M3"/>
    <mergeCell ref="I4:M4"/>
    <mergeCell ref="I5:M5"/>
    <mergeCell ref="I6:M6"/>
    <mergeCell ref="I7:M7"/>
    <mergeCell ref="G9:I9"/>
    <mergeCell ref="G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K14"/>
  <sheetViews>
    <sheetView zoomScale="70" zoomScaleNormal="70" zoomScalePageLayoutView="0" workbookViewId="0" topLeftCell="A7">
      <selection activeCell="G8" sqref="G8"/>
    </sheetView>
  </sheetViews>
  <sheetFormatPr defaultColWidth="9.140625" defaultRowHeight="15"/>
  <cols>
    <col min="1" max="1" width="52.8515625" style="0" customWidth="1"/>
    <col min="2" max="2" width="25.140625" style="0" customWidth="1"/>
    <col min="3" max="3" width="22.28125" style="0" customWidth="1"/>
    <col min="4" max="4" width="19.8515625" style="0" customWidth="1"/>
    <col min="5" max="5" width="33.57421875" style="15" customWidth="1"/>
    <col min="6" max="6" width="16.8515625" style="0" customWidth="1"/>
    <col min="7" max="7" width="82.28125" style="0" customWidth="1"/>
    <col min="8" max="8" width="12.00390625" style="0" bestFit="1" customWidth="1"/>
    <col min="9" max="9" width="16.8515625" style="0" hidden="1" customWidth="1"/>
    <col min="10" max="10" width="0" style="0" hidden="1" customWidth="1"/>
    <col min="11" max="11" width="16.57421875" style="0" hidden="1" customWidth="1"/>
    <col min="12" max="12" width="0" style="0" hidden="1" customWidth="1"/>
  </cols>
  <sheetData>
    <row r="1" spans="1:7" ht="15">
      <c r="A1" s="15"/>
      <c r="B1" s="15"/>
      <c r="C1" s="15"/>
      <c r="D1" s="15"/>
      <c r="F1" s="15"/>
      <c r="G1" s="15"/>
    </row>
    <row r="2" spans="1:7" ht="28.5" customHeight="1">
      <c r="A2" s="158" t="s">
        <v>129</v>
      </c>
      <c r="B2" s="158"/>
      <c r="C2" s="158"/>
      <c r="D2" s="158"/>
      <c r="E2" s="158"/>
      <c r="F2" s="158"/>
      <c r="G2" s="158"/>
    </row>
    <row r="3" spans="1:7" ht="15.75">
      <c r="A3" s="58"/>
      <c r="B3" s="15"/>
      <c r="C3" s="15"/>
      <c r="D3" s="15"/>
      <c r="F3" s="15"/>
      <c r="G3" s="15"/>
    </row>
    <row r="4" spans="1:7" ht="177" customHeight="1">
      <c r="A4" s="59" t="s">
        <v>19</v>
      </c>
      <c r="B4" s="59" t="s">
        <v>171</v>
      </c>
      <c r="C4" s="59" t="s">
        <v>16</v>
      </c>
      <c r="D4" s="59" t="s">
        <v>141</v>
      </c>
      <c r="E4" s="59" t="s">
        <v>17</v>
      </c>
      <c r="F4" s="59" t="s">
        <v>142</v>
      </c>
      <c r="G4" s="59" t="s">
        <v>18</v>
      </c>
    </row>
    <row r="5" spans="1:7" s="19" customFormat="1" ht="12.75" customHeight="1">
      <c r="A5" s="60">
        <v>1</v>
      </c>
      <c r="B5" s="60">
        <v>2</v>
      </c>
      <c r="C5" s="60">
        <v>3</v>
      </c>
      <c r="D5" s="60">
        <v>4</v>
      </c>
      <c r="E5" s="60">
        <v>5</v>
      </c>
      <c r="F5" s="60">
        <v>6</v>
      </c>
      <c r="G5" s="60">
        <v>7</v>
      </c>
    </row>
    <row r="6" spans="1:11" ht="72.75" customHeight="1">
      <c r="A6" s="131" t="s">
        <v>143</v>
      </c>
      <c r="B6" s="61">
        <v>8690000</v>
      </c>
      <c r="C6" s="61">
        <v>0</v>
      </c>
      <c r="D6" s="61">
        <v>0</v>
      </c>
      <c r="E6" s="61">
        <v>6594432.96</v>
      </c>
      <c r="F6" s="62">
        <f aca="true" t="shared" si="0" ref="F6:F13">E6/(B6+C6+D6)</f>
        <v>0.7588530448791715</v>
      </c>
      <c r="G6" s="66" t="s">
        <v>180</v>
      </c>
      <c r="H6" s="9"/>
      <c r="I6" s="31">
        <f>2542700</f>
        <v>2542700</v>
      </c>
      <c r="K6" s="31">
        <v>11073000</v>
      </c>
    </row>
    <row r="7" spans="1:11" ht="81" customHeight="1">
      <c r="A7" s="131" t="s">
        <v>144</v>
      </c>
      <c r="B7" s="61">
        <v>9774515</v>
      </c>
      <c r="C7" s="61">
        <v>0</v>
      </c>
      <c r="D7" s="61">
        <v>0</v>
      </c>
      <c r="E7" s="61">
        <v>6113844.78</v>
      </c>
      <c r="F7" s="62">
        <f t="shared" si="0"/>
        <v>0.6254883009540627</v>
      </c>
      <c r="G7" s="66" t="s">
        <v>183</v>
      </c>
      <c r="I7" s="31">
        <f>2260000</f>
        <v>2260000</v>
      </c>
      <c r="K7" s="31">
        <v>9879500</v>
      </c>
    </row>
    <row r="8" spans="1:11" ht="87" customHeight="1">
      <c r="A8" s="131" t="s">
        <v>145</v>
      </c>
      <c r="B8" s="61">
        <v>199100</v>
      </c>
      <c r="C8" s="61">
        <v>0</v>
      </c>
      <c r="D8" s="61">
        <v>0</v>
      </c>
      <c r="E8" s="61">
        <v>111319.27</v>
      </c>
      <c r="F8" s="62">
        <f t="shared" si="0"/>
        <v>0.5591123556002009</v>
      </c>
      <c r="G8" s="66" t="s">
        <v>181</v>
      </c>
      <c r="I8" s="31">
        <v>35400</v>
      </c>
      <c r="K8" s="31">
        <v>222400</v>
      </c>
    </row>
    <row r="9" spans="1:11" s="6" customFormat="1" ht="59.25" customHeight="1">
      <c r="A9" s="132" t="s">
        <v>61</v>
      </c>
      <c r="B9" s="61">
        <v>7071700</v>
      </c>
      <c r="C9" s="61">
        <v>0</v>
      </c>
      <c r="D9" s="61">
        <v>0</v>
      </c>
      <c r="E9" s="61">
        <v>5547098.75</v>
      </c>
      <c r="F9" s="62">
        <f t="shared" si="0"/>
        <v>0.7844080984770282</v>
      </c>
      <c r="G9" s="66" t="s">
        <v>183</v>
      </c>
      <c r="I9" s="31">
        <v>1659600</v>
      </c>
      <c r="K9" s="31">
        <v>9261900</v>
      </c>
    </row>
    <row r="10" spans="1:11" ht="75.75" customHeight="1">
      <c r="A10" s="131" t="s">
        <v>64</v>
      </c>
      <c r="B10" s="61">
        <v>2390800</v>
      </c>
      <c r="C10" s="61">
        <v>0</v>
      </c>
      <c r="D10" s="61">
        <v>0</v>
      </c>
      <c r="E10" s="61">
        <v>2105157.52</v>
      </c>
      <c r="F10" s="62">
        <f t="shared" si="0"/>
        <v>0.8805243098544421</v>
      </c>
      <c r="G10" s="66" t="s">
        <v>183</v>
      </c>
      <c r="I10" s="31">
        <v>711800</v>
      </c>
      <c r="K10" s="31">
        <v>3123600</v>
      </c>
    </row>
    <row r="11" spans="1:11" ht="64.5" customHeight="1">
      <c r="A11" s="133" t="s">
        <v>65</v>
      </c>
      <c r="B11" s="61">
        <v>1242953</v>
      </c>
      <c r="C11" s="61">
        <v>0</v>
      </c>
      <c r="D11" s="61">
        <v>0</v>
      </c>
      <c r="E11" s="61">
        <v>930660.92</v>
      </c>
      <c r="F11" s="62">
        <f t="shared" si="0"/>
        <v>0.7487498883706786</v>
      </c>
      <c r="G11" s="66" t="s">
        <v>183</v>
      </c>
      <c r="I11" s="31">
        <v>344753</v>
      </c>
      <c r="K11" s="31">
        <v>1485053</v>
      </c>
    </row>
    <row r="12" spans="1:11" s="10" customFormat="1" ht="73.5" customHeight="1">
      <c r="A12" s="133" t="s">
        <v>66</v>
      </c>
      <c r="B12" s="61">
        <v>269610</v>
      </c>
      <c r="C12" s="61">
        <v>0</v>
      </c>
      <c r="D12" s="61">
        <v>0</v>
      </c>
      <c r="E12" s="61">
        <v>199042.83</v>
      </c>
      <c r="F12" s="62">
        <f t="shared" si="0"/>
        <v>0.7382620451763658</v>
      </c>
      <c r="G12" s="66" t="s">
        <v>182</v>
      </c>
      <c r="I12" s="31">
        <v>89610</v>
      </c>
      <c r="K12" s="31">
        <v>351610</v>
      </c>
    </row>
    <row r="13" spans="1:7" ht="15.75">
      <c r="A13" s="63" t="s">
        <v>62</v>
      </c>
      <c r="B13" s="64">
        <f>SUM(B6:B12)</f>
        <v>29638678</v>
      </c>
      <c r="C13" s="64">
        <f>SUM(C6:C12)</f>
        <v>0</v>
      </c>
      <c r="D13" s="64">
        <f>SUM(D6:D12)</f>
        <v>0</v>
      </c>
      <c r="E13" s="64">
        <f>SUM(E6:E12)</f>
        <v>21601557.029999997</v>
      </c>
      <c r="F13" s="65">
        <f t="shared" si="0"/>
        <v>0.7288299778417916</v>
      </c>
      <c r="G13" s="66"/>
    </row>
    <row r="14" spans="9:11" ht="15.75">
      <c r="I14" s="55">
        <v>0.27</v>
      </c>
      <c r="K14" s="55">
        <v>1.23</v>
      </c>
    </row>
  </sheetData>
  <sheetProtection/>
  <mergeCells count="1">
    <mergeCell ref="A2:G2"/>
  </mergeCells>
  <printOptions/>
  <pageMargins left="0.5905511811023623" right="0.3937007874015748" top="0.5905511811023623" bottom="0.5905511811023623" header="0" footer="0"/>
  <pageSetup fitToHeight="0"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2:P31"/>
  <sheetViews>
    <sheetView tabSelected="1" zoomScale="60" zoomScaleNormal="60" zoomScalePageLayoutView="0" workbookViewId="0" topLeftCell="A1">
      <selection activeCell="G9" sqref="G9"/>
    </sheetView>
  </sheetViews>
  <sheetFormatPr defaultColWidth="9.140625" defaultRowHeight="15"/>
  <cols>
    <col min="1" max="1" width="5.140625" style="0" customWidth="1"/>
    <col min="2" max="2" width="19.140625" style="3" customWidth="1"/>
    <col min="3" max="3" width="63.421875" style="15" customWidth="1"/>
    <col min="4" max="4" width="26.421875" style="15" customWidth="1"/>
    <col min="5" max="5" width="16.57421875" style="15" customWidth="1"/>
    <col min="6" max="6" width="14.57421875" style="15" customWidth="1"/>
    <col min="7" max="7" width="19.00390625" style="135" customWidth="1"/>
    <col min="8" max="8" width="18.7109375" style="15" customWidth="1"/>
    <col min="9" max="9" width="15.140625" style="15" customWidth="1"/>
    <col min="10" max="10" width="21.7109375" style="15" customWidth="1"/>
    <col min="11" max="11" width="18.7109375" style="15" customWidth="1"/>
    <col min="12" max="12" width="14.7109375" style="15" customWidth="1"/>
    <col min="13" max="13" width="23.7109375" style="15" customWidth="1"/>
    <col min="14" max="14" width="9.140625" style="0" customWidth="1"/>
    <col min="15" max="15" width="9.140625" style="0" hidden="1" customWidth="1"/>
    <col min="16" max="16" width="14.28125" style="0" hidden="1" customWidth="1"/>
    <col min="17" max="17" width="0" style="0" hidden="1" customWidth="1"/>
  </cols>
  <sheetData>
    <row r="2" spans="1:13" ht="22.5" customHeight="1">
      <c r="A2" s="161" t="s">
        <v>126</v>
      </c>
      <c r="B2" s="161"/>
      <c r="C2" s="161"/>
      <c r="D2" s="161"/>
      <c r="E2" s="161"/>
      <c r="F2" s="161"/>
      <c r="G2" s="161"/>
      <c r="H2" s="161"/>
      <c r="I2" s="161"/>
      <c r="J2" s="161"/>
      <c r="K2" s="161"/>
      <c r="L2" s="161"/>
      <c r="M2" s="161"/>
    </row>
    <row r="3" spans="1:7" ht="21">
      <c r="A3" s="2"/>
      <c r="G3" s="134" t="s">
        <v>173</v>
      </c>
    </row>
    <row r="4" spans="1:13" ht="180.75" customHeight="1">
      <c r="A4" s="4" t="s">
        <v>15</v>
      </c>
      <c r="B4" s="21" t="s">
        <v>20</v>
      </c>
      <c r="C4" s="18" t="s">
        <v>21</v>
      </c>
      <c r="D4" s="18" t="s">
        <v>174</v>
      </c>
      <c r="E4" s="18" t="s">
        <v>125</v>
      </c>
      <c r="F4" s="18" t="s">
        <v>22</v>
      </c>
      <c r="G4" s="136" t="s">
        <v>23</v>
      </c>
      <c r="H4" s="18" t="s">
        <v>24</v>
      </c>
      <c r="I4" s="18" t="s">
        <v>28</v>
      </c>
      <c r="J4" s="18" t="s">
        <v>29</v>
      </c>
      <c r="K4" s="18" t="s">
        <v>25</v>
      </c>
      <c r="L4" s="18" t="s">
        <v>26</v>
      </c>
      <c r="M4" s="18" t="s">
        <v>27</v>
      </c>
    </row>
    <row r="5" spans="1:13" ht="15.75">
      <c r="A5" s="4">
        <v>1</v>
      </c>
      <c r="B5" s="21">
        <v>2</v>
      </c>
      <c r="C5" s="18">
        <v>3</v>
      </c>
      <c r="D5" s="18">
        <v>4</v>
      </c>
      <c r="E5" s="18">
        <v>5</v>
      </c>
      <c r="F5" s="18">
        <v>6</v>
      </c>
      <c r="G5" s="136">
        <v>7</v>
      </c>
      <c r="H5" s="18">
        <v>8</v>
      </c>
      <c r="I5" s="18">
        <v>9</v>
      </c>
      <c r="J5" s="18">
        <v>10</v>
      </c>
      <c r="K5" s="18">
        <v>11</v>
      </c>
      <c r="L5" s="18">
        <v>12</v>
      </c>
      <c r="M5" s="18">
        <v>13</v>
      </c>
    </row>
    <row r="6" spans="1:13" ht="16.5" thickBot="1">
      <c r="A6" s="49"/>
      <c r="B6" s="50"/>
      <c r="C6" s="67" t="s">
        <v>93</v>
      </c>
      <c r="D6" s="67"/>
      <c r="E6" s="51"/>
      <c r="F6" s="51"/>
      <c r="G6" s="137"/>
      <c r="H6" s="51"/>
      <c r="I6" s="51"/>
      <c r="J6" s="51"/>
      <c r="K6" s="51"/>
      <c r="L6" s="68"/>
      <c r="M6" s="69"/>
    </row>
    <row r="7" spans="1:16" s="6" customFormat="1" ht="80.25" customHeight="1">
      <c r="A7" s="23">
        <v>1</v>
      </c>
      <c r="B7" s="32" t="s">
        <v>98</v>
      </c>
      <c r="C7" s="70" t="s">
        <v>146</v>
      </c>
      <c r="D7" s="70" t="s">
        <v>97</v>
      </c>
      <c r="E7" s="71" t="s">
        <v>43</v>
      </c>
      <c r="F7" s="71" t="s">
        <v>58</v>
      </c>
      <c r="G7" s="138">
        <v>2150</v>
      </c>
      <c r="H7" s="72">
        <v>1719</v>
      </c>
      <c r="I7" s="73">
        <f>H7/G7</f>
        <v>0.7995348837209302</v>
      </c>
      <c r="J7" s="74">
        <v>817000</v>
      </c>
      <c r="K7" s="71">
        <f>J7/$J$27</f>
        <v>0.027897025306455638</v>
      </c>
      <c r="L7" s="159">
        <f>(I7*K7)+(I8*K8)+(I9*K9)+(I10*K10)+(I11*K11)+(I12*K12)+(I13*K13)+(I14*K14)+(I15*K15)+(I16*K16)+(I17*K17)+(I18*K18)+(I19*K19)+(I20*K20)+(I21*K21)+(I22*K22)+(I24*K24)+(I25*K25)+(I26*K26)</f>
        <v>0.6372410000134733</v>
      </c>
      <c r="M7" s="75" t="s">
        <v>87</v>
      </c>
      <c r="P7" s="33">
        <f>2150</f>
        <v>2150</v>
      </c>
    </row>
    <row r="8" spans="1:16" s="6" customFormat="1" ht="87" customHeight="1" thickBot="1">
      <c r="A8" s="24">
        <v>2</v>
      </c>
      <c r="B8" s="34" t="s">
        <v>98</v>
      </c>
      <c r="C8" s="76" t="s">
        <v>146</v>
      </c>
      <c r="D8" s="76" t="s">
        <v>97</v>
      </c>
      <c r="E8" s="77" t="s">
        <v>47</v>
      </c>
      <c r="F8" s="77" t="s">
        <v>58</v>
      </c>
      <c r="G8" s="139">
        <v>1000</v>
      </c>
      <c r="H8" s="78">
        <v>646</v>
      </c>
      <c r="I8" s="79">
        <f aca="true" t="shared" si="0" ref="I8:I22">H8/G8</f>
        <v>0.646</v>
      </c>
      <c r="J8" s="80">
        <v>400000</v>
      </c>
      <c r="K8" s="77">
        <f aca="true" t="shared" si="1" ref="K8:K22">J8/$J$27</f>
        <v>0.013658274323846089</v>
      </c>
      <c r="L8" s="160"/>
      <c r="M8" s="75" t="s">
        <v>87</v>
      </c>
      <c r="P8" s="25">
        <v>1000</v>
      </c>
    </row>
    <row r="9" spans="1:16" s="6" customFormat="1" ht="82.5" customHeight="1">
      <c r="A9" s="46">
        <v>3</v>
      </c>
      <c r="B9" s="47" t="s">
        <v>99</v>
      </c>
      <c r="C9" s="81" t="s">
        <v>147</v>
      </c>
      <c r="D9" s="81" t="s">
        <v>97</v>
      </c>
      <c r="E9" s="82" t="s">
        <v>43</v>
      </c>
      <c r="F9" s="82" t="s">
        <v>58</v>
      </c>
      <c r="G9" s="140">
        <v>2800</v>
      </c>
      <c r="H9" s="83">
        <v>1315</v>
      </c>
      <c r="I9" s="84">
        <f t="shared" si="0"/>
        <v>0.46964285714285714</v>
      </c>
      <c r="J9" s="85">
        <v>1148000</v>
      </c>
      <c r="K9" s="82">
        <f t="shared" si="1"/>
        <v>0.03919924730943827</v>
      </c>
      <c r="L9" s="160"/>
      <c r="M9" s="22" t="s">
        <v>172</v>
      </c>
      <c r="P9" s="48">
        <f>2800</f>
        <v>2800</v>
      </c>
    </row>
    <row r="10" spans="1:16" s="6" customFormat="1" ht="81" customHeight="1" thickBot="1">
      <c r="A10" s="24">
        <v>4</v>
      </c>
      <c r="B10" s="34" t="s">
        <v>99</v>
      </c>
      <c r="C10" s="76" t="s">
        <v>147</v>
      </c>
      <c r="D10" s="76" t="s">
        <v>97</v>
      </c>
      <c r="E10" s="77" t="s">
        <v>47</v>
      </c>
      <c r="F10" s="77" t="s">
        <v>58</v>
      </c>
      <c r="G10" s="139">
        <v>500</v>
      </c>
      <c r="H10" s="78">
        <v>28</v>
      </c>
      <c r="I10" s="79">
        <f t="shared" si="0"/>
        <v>0.056</v>
      </c>
      <c r="J10" s="80">
        <v>225000</v>
      </c>
      <c r="K10" s="77">
        <f t="shared" si="1"/>
        <v>0.007682779307163426</v>
      </c>
      <c r="L10" s="160"/>
      <c r="M10" s="22" t="s">
        <v>172</v>
      </c>
      <c r="P10" s="25">
        <v>500</v>
      </c>
    </row>
    <row r="11" spans="1:16" s="6" customFormat="1" ht="82.5" customHeight="1">
      <c r="A11" s="23">
        <v>5</v>
      </c>
      <c r="B11" s="32" t="s">
        <v>101</v>
      </c>
      <c r="C11" s="70" t="s">
        <v>148</v>
      </c>
      <c r="D11" s="70" t="s">
        <v>97</v>
      </c>
      <c r="E11" s="71" t="s">
        <v>43</v>
      </c>
      <c r="F11" s="71" t="s">
        <v>58</v>
      </c>
      <c r="G11" s="138">
        <v>6000</v>
      </c>
      <c r="H11" s="72">
        <v>4241</v>
      </c>
      <c r="I11" s="73">
        <f t="shared" si="0"/>
        <v>0.7068333333333333</v>
      </c>
      <c r="J11" s="74">
        <v>1998000</v>
      </c>
      <c r="K11" s="71">
        <f t="shared" si="1"/>
        <v>0.06822308024761121</v>
      </c>
      <c r="L11" s="160"/>
      <c r="M11" s="22" t="s">
        <v>172</v>
      </c>
      <c r="P11" s="33">
        <f>6000</f>
        <v>6000</v>
      </c>
    </row>
    <row r="12" spans="1:16" s="6" customFormat="1" ht="84" customHeight="1" thickBot="1">
      <c r="A12" s="24">
        <v>6</v>
      </c>
      <c r="B12" s="34" t="s">
        <v>101</v>
      </c>
      <c r="C12" s="76" t="s">
        <v>148</v>
      </c>
      <c r="D12" s="76" t="s">
        <v>97</v>
      </c>
      <c r="E12" s="77" t="s">
        <v>47</v>
      </c>
      <c r="F12" s="77" t="s">
        <v>58</v>
      </c>
      <c r="G12" s="139">
        <v>1000</v>
      </c>
      <c r="H12" s="78">
        <v>118</v>
      </c>
      <c r="I12" s="79">
        <f t="shared" si="0"/>
        <v>0.118</v>
      </c>
      <c r="J12" s="80">
        <v>400000</v>
      </c>
      <c r="K12" s="77">
        <f t="shared" si="1"/>
        <v>0.013658274323846089</v>
      </c>
      <c r="L12" s="160"/>
      <c r="M12" s="75" t="s">
        <v>139</v>
      </c>
      <c r="P12" s="25">
        <f>1000</f>
        <v>1000</v>
      </c>
    </row>
    <row r="13" spans="1:16" s="6" customFormat="1" ht="79.5" customHeight="1">
      <c r="A13" s="23">
        <v>7</v>
      </c>
      <c r="B13" s="32" t="s">
        <v>100</v>
      </c>
      <c r="C13" s="70" t="s">
        <v>149</v>
      </c>
      <c r="D13" s="70" t="s">
        <v>97</v>
      </c>
      <c r="E13" s="71" t="s">
        <v>43</v>
      </c>
      <c r="F13" s="71" t="s">
        <v>58</v>
      </c>
      <c r="G13" s="138">
        <v>500</v>
      </c>
      <c r="H13" s="72">
        <v>51</v>
      </c>
      <c r="I13" s="73">
        <f t="shared" si="0"/>
        <v>0.102</v>
      </c>
      <c r="J13" s="74">
        <v>207500</v>
      </c>
      <c r="K13" s="71">
        <f t="shared" si="1"/>
        <v>0.007085229805495159</v>
      </c>
      <c r="L13" s="160"/>
      <c r="M13" s="75" t="s">
        <v>87</v>
      </c>
      <c r="P13" s="33">
        <v>500</v>
      </c>
    </row>
    <row r="14" spans="1:16" s="6" customFormat="1" ht="82.5" customHeight="1" thickBot="1">
      <c r="A14" s="24">
        <v>8</v>
      </c>
      <c r="B14" s="34" t="s">
        <v>100</v>
      </c>
      <c r="C14" s="76" t="s">
        <v>149</v>
      </c>
      <c r="D14" s="76" t="s">
        <v>97</v>
      </c>
      <c r="E14" s="77" t="s">
        <v>47</v>
      </c>
      <c r="F14" s="77" t="s">
        <v>58</v>
      </c>
      <c r="G14" s="139">
        <v>100</v>
      </c>
      <c r="H14" s="78">
        <v>20</v>
      </c>
      <c r="I14" s="79">
        <f t="shared" si="0"/>
        <v>0.2</v>
      </c>
      <c r="J14" s="80">
        <v>48500</v>
      </c>
      <c r="K14" s="77">
        <f t="shared" si="1"/>
        <v>0.0016560657617663383</v>
      </c>
      <c r="L14" s="160"/>
      <c r="M14" s="75" t="s">
        <v>87</v>
      </c>
      <c r="P14" s="25">
        <v>100</v>
      </c>
    </row>
    <row r="15" spans="1:16" s="6" customFormat="1" ht="91.5" customHeight="1" thickBot="1">
      <c r="A15" s="39">
        <v>9</v>
      </c>
      <c r="B15" s="40" t="s">
        <v>112</v>
      </c>
      <c r="C15" s="86" t="s">
        <v>150</v>
      </c>
      <c r="D15" s="86" t="s">
        <v>105</v>
      </c>
      <c r="E15" s="26" t="s">
        <v>53</v>
      </c>
      <c r="F15" s="26" t="s">
        <v>51</v>
      </c>
      <c r="G15" s="141">
        <v>2400</v>
      </c>
      <c r="H15" s="87">
        <v>1719</v>
      </c>
      <c r="I15" s="88">
        <f t="shared" si="0"/>
        <v>0.71625</v>
      </c>
      <c r="J15" s="89">
        <v>1579200</v>
      </c>
      <c r="K15" s="26">
        <f t="shared" si="1"/>
        <v>0.05392286703054436</v>
      </c>
      <c r="L15" s="160"/>
      <c r="M15" s="75" t="s">
        <v>87</v>
      </c>
      <c r="P15" s="41">
        <f>2400</f>
        <v>2400</v>
      </c>
    </row>
    <row r="16" spans="1:16" s="6" customFormat="1" ht="87" customHeight="1" thickBot="1">
      <c r="A16" s="39">
        <v>10</v>
      </c>
      <c r="B16" s="40" t="s">
        <v>108</v>
      </c>
      <c r="C16" s="86" t="s">
        <v>151</v>
      </c>
      <c r="D16" s="86" t="s">
        <v>97</v>
      </c>
      <c r="E16" s="26" t="s">
        <v>55</v>
      </c>
      <c r="F16" s="26" t="s">
        <v>58</v>
      </c>
      <c r="G16" s="141">
        <v>140</v>
      </c>
      <c r="H16" s="87">
        <v>154</v>
      </c>
      <c r="I16" s="88">
        <f t="shared" si="0"/>
        <v>1.1</v>
      </c>
      <c r="J16" s="89">
        <v>1400420</v>
      </c>
      <c r="K16" s="26">
        <f t="shared" si="1"/>
        <v>0.047818301321501354</v>
      </c>
      <c r="L16" s="160"/>
      <c r="M16" s="22" t="s">
        <v>140</v>
      </c>
      <c r="P16" s="41">
        <f>140</f>
        <v>140</v>
      </c>
    </row>
    <row r="17" spans="1:16" s="6" customFormat="1" ht="89.25" customHeight="1" thickBot="1">
      <c r="A17" s="39">
        <v>11</v>
      </c>
      <c r="B17" s="40" t="s">
        <v>109</v>
      </c>
      <c r="C17" s="86" t="s">
        <v>152</v>
      </c>
      <c r="D17" s="86" t="s">
        <v>97</v>
      </c>
      <c r="E17" s="26" t="s">
        <v>55</v>
      </c>
      <c r="F17" s="26" t="s">
        <v>58</v>
      </c>
      <c r="G17" s="141">
        <v>260</v>
      </c>
      <c r="H17" s="87">
        <v>96</v>
      </c>
      <c r="I17" s="88">
        <f t="shared" si="0"/>
        <v>0.36923076923076925</v>
      </c>
      <c r="J17" s="89">
        <v>5879406</v>
      </c>
      <c r="K17" s="26">
        <f t="shared" si="1"/>
        <v>0.2007563500231666</v>
      </c>
      <c r="L17" s="160"/>
      <c r="M17" s="22" t="s">
        <v>140</v>
      </c>
      <c r="P17" s="41">
        <f>260</f>
        <v>260</v>
      </c>
    </row>
    <row r="18" spans="1:16" s="6" customFormat="1" ht="87.75" customHeight="1" thickBot="1">
      <c r="A18" s="39">
        <v>12</v>
      </c>
      <c r="B18" s="40" t="s">
        <v>110</v>
      </c>
      <c r="C18" s="86" t="s">
        <v>153</v>
      </c>
      <c r="D18" s="86" t="s">
        <v>97</v>
      </c>
      <c r="E18" s="26" t="s">
        <v>54</v>
      </c>
      <c r="F18" s="26" t="s">
        <v>58</v>
      </c>
      <c r="G18" s="141">
        <v>12</v>
      </c>
      <c r="H18" s="87">
        <v>10</v>
      </c>
      <c r="I18" s="88">
        <f t="shared" si="0"/>
        <v>0.8333333333333334</v>
      </c>
      <c r="J18" s="89">
        <v>156546</v>
      </c>
      <c r="K18" s="26">
        <f t="shared" si="1"/>
        <v>0.005345370530752025</v>
      </c>
      <c r="L18" s="160"/>
      <c r="M18" s="22" t="s">
        <v>140</v>
      </c>
      <c r="P18" s="41">
        <f>12</f>
        <v>12</v>
      </c>
    </row>
    <row r="19" spans="1:16" s="128" customFormat="1" ht="144.75" customHeight="1" thickBot="1">
      <c r="A19" s="26">
        <v>13</v>
      </c>
      <c r="B19" s="127" t="s">
        <v>114</v>
      </c>
      <c r="C19" s="86" t="s">
        <v>154</v>
      </c>
      <c r="D19" s="86" t="s">
        <v>97</v>
      </c>
      <c r="F19" s="26" t="s">
        <v>57</v>
      </c>
      <c r="G19" s="141">
        <v>1040</v>
      </c>
      <c r="H19" s="87">
        <f>844</f>
        <v>844</v>
      </c>
      <c r="I19" s="88">
        <f t="shared" si="0"/>
        <v>0.8115384615384615</v>
      </c>
      <c r="J19" s="89">
        <v>1754480</v>
      </c>
      <c r="K19" s="26">
        <f t="shared" si="1"/>
        <v>0.05990792283925372</v>
      </c>
      <c r="L19" s="160"/>
      <c r="M19" s="22" t="s">
        <v>140</v>
      </c>
      <c r="P19" s="26">
        <v>1040</v>
      </c>
    </row>
    <row r="20" spans="1:16" s="6" customFormat="1" ht="81" customHeight="1" thickBot="1">
      <c r="A20" s="39">
        <v>14</v>
      </c>
      <c r="B20" s="40" t="s">
        <v>96</v>
      </c>
      <c r="C20" s="86" t="s">
        <v>155</v>
      </c>
      <c r="D20" s="86" t="s">
        <v>111</v>
      </c>
      <c r="E20" s="26" t="s">
        <v>56</v>
      </c>
      <c r="F20" s="26" t="s">
        <v>59</v>
      </c>
      <c r="G20" s="141">
        <v>5250</v>
      </c>
      <c r="H20" s="87">
        <v>3983</v>
      </c>
      <c r="I20" s="88">
        <f t="shared" si="0"/>
        <v>0.7586666666666667</v>
      </c>
      <c r="J20" s="89">
        <v>8060850</v>
      </c>
      <c r="K20" s="26">
        <f t="shared" si="1"/>
        <v>0.27524325145843687</v>
      </c>
      <c r="L20" s="160"/>
      <c r="M20" s="22" t="s">
        <v>140</v>
      </c>
      <c r="P20" s="41">
        <f>5250</f>
        <v>5250</v>
      </c>
    </row>
    <row r="21" spans="1:16" s="6" customFormat="1" ht="84.75" customHeight="1">
      <c r="A21" s="23">
        <v>15</v>
      </c>
      <c r="B21" s="32" t="s">
        <v>113</v>
      </c>
      <c r="C21" s="90" t="s">
        <v>95</v>
      </c>
      <c r="D21" s="70" t="s">
        <v>97</v>
      </c>
      <c r="E21" s="71" t="s">
        <v>55</v>
      </c>
      <c r="F21" s="71" t="s">
        <v>58</v>
      </c>
      <c r="G21" s="138">
        <v>70</v>
      </c>
      <c r="H21" s="72">
        <v>55</v>
      </c>
      <c r="I21" s="73">
        <f t="shared" si="0"/>
        <v>0.7857142857142857</v>
      </c>
      <c r="J21" s="74">
        <v>351610</v>
      </c>
      <c r="K21" s="71">
        <f t="shared" si="1"/>
        <v>0.012005964587518809</v>
      </c>
      <c r="L21" s="160"/>
      <c r="M21" s="22" t="s">
        <v>140</v>
      </c>
      <c r="P21" s="33">
        <v>70</v>
      </c>
    </row>
    <row r="22" spans="1:16" s="6" customFormat="1" ht="79.5" customHeight="1" thickBot="1">
      <c r="A22" s="24">
        <v>16</v>
      </c>
      <c r="B22" s="34" t="s">
        <v>113</v>
      </c>
      <c r="C22" s="91" t="s">
        <v>95</v>
      </c>
      <c r="D22" s="76" t="s">
        <v>97</v>
      </c>
      <c r="E22" s="26" t="s">
        <v>60</v>
      </c>
      <c r="F22" s="77" t="s">
        <v>58</v>
      </c>
      <c r="G22" s="139">
        <v>373</v>
      </c>
      <c r="H22" s="78">
        <v>258</v>
      </c>
      <c r="I22" s="79">
        <f t="shared" si="0"/>
        <v>0.6916890080428955</v>
      </c>
      <c r="J22" s="80">
        <v>1197665.7</v>
      </c>
      <c r="K22" s="77">
        <f t="shared" si="1"/>
        <v>0.04089511669715288</v>
      </c>
      <c r="L22" s="160"/>
      <c r="M22" s="22" t="s">
        <v>169</v>
      </c>
      <c r="P22" s="25">
        <v>373</v>
      </c>
    </row>
    <row r="23" spans="1:16" s="6" customFormat="1" ht="19.5" customHeight="1">
      <c r="A23" s="42"/>
      <c r="B23" s="43"/>
      <c r="C23" s="92" t="s">
        <v>92</v>
      </c>
      <c r="D23" s="92"/>
      <c r="E23" s="93"/>
      <c r="F23" s="93"/>
      <c r="G23" s="142"/>
      <c r="H23" s="93"/>
      <c r="I23" s="94"/>
      <c r="J23" s="45"/>
      <c r="K23" s="93"/>
      <c r="L23" s="160"/>
      <c r="M23" s="20"/>
      <c r="P23" s="44"/>
    </row>
    <row r="24" spans="1:16" s="6" customFormat="1" ht="49.5" customHeight="1" thickBot="1">
      <c r="A24" s="24">
        <v>17</v>
      </c>
      <c r="B24" s="34" t="s">
        <v>103</v>
      </c>
      <c r="C24" s="91" t="s">
        <v>133</v>
      </c>
      <c r="D24" s="76"/>
      <c r="E24" s="77" t="s">
        <v>52</v>
      </c>
      <c r="F24" s="77" t="s">
        <v>57</v>
      </c>
      <c r="G24" s="139">
        <v>227</v>
      </c>
      <c r="H24" s="77">
        <v>170</v>
      </c>
      <c r="I24" s="79">
        <f>H24/G24</f>
        <v>0.748898678414097</v>
      </c>
      <c r="J24" s="80">
        <v>1272098.92</v>
      </c>
      <c r="K24" s="77">
        <f>J24/$J$27</f>
        <v>0.04343669004107085</v>
      </c>
      <c r="L24" s="160"/>
      <c r="M24" s="22"/>
      <c r="P24" s="25">
        <v>227</v>
      </c>
    </row>
    <row r="25" spans="1:16" s="6" customFormat="1" ht="87.75" customHeight="1" thickBot="1">
      <c r="A25" s="39">
        <v>18</v>
      </c>
      <c r="B25" s="40" t="s">
        <v>103</v>
      </c>
      <c r="C25" s="95" t="s">
        <v>106</v>
      </c>
      <c r="D25" s="86" t="s">
        <v>107</v>
      </c>
      <c r="E25" s="26" t="s">
        <v>68</v>
      </c>
      <c r="F25" s="26" t="s">
        <v>58</v>
      </c>
      <c r="G25" s="141">
        <v>400</v>
      </c>
      <c r="H25" s="26">
        <v>333</v>
      </c>
      <c r="I25" s="88">
        <f>H25/G25</f>
        <v>0.8325</v>
      </c>
      <c r="J25" s="89">
        <f>590000</f>
        <v>590000</v>
      </c>
      <c r="K25" s="26">
        <f>J25/$J$27</f>
        <v>0.02014595462767298</v>
      </c>
      <c r="L25" s="160"/>
      <c r="M25" s="22" t="s">
        <v>140</v>
      </c>
      <c r="P25" s="41">
        <f>400</f>
        <v>400</v>
      </c>
    </row>
    <row r="26" spans="1:16" s="6" customFormat="1" ht="65.25" customHeight="1" thickBot="1">
      <c r="A26" s="39">
        <v>19</v>
      </c>
      <c r="B26" s="40" t="s">
        <v>103</v>
      </c>
      <c r="C26" s="95" t="s">
        <v>102</v>
      </c>
      <c r="D26" s="86" t="s">
        <v>104</v>
      </c>
      <c r="E26" s="26" t="s">
        <v>67</v>
      </c>
      <c r="F26" s="26" t="s">
        <v>58</v>
      </c>
      <c r="G26" s="141">
        <v>4000</v>
      </c>
      <c r="H26" s="26">
        <v>1440</v>
      </c>
      <c r="I26" s="88">
        <f>H26/G26</f>
        <v>0.36</v>
      </c>
      <c r="J26" s="89">
        <f>1800000</f>
        <v>1800000</v>
      </c>
      <c r="K26" s="26">
        <f>J26/$J$27</f>
        <v>0.061462234457307405</v>
      </c>
      <c r="L26" s="160"/>
      <c r="M26" s="75" t="s">
        <v>170</v>
      </c>
      <c r="P26" s="41">
        <f>4000</f>
        <v>4000</v>
      </c>
    </row>
    <row r="27" spans="1:16" s="7" customFormat="1" ht="15.75">
      <c r="A27" s="35"/>
      <c r="B27" s="36"/>
      <c r="C27" s="96" t="s">
        <v>42</v>
      </c>
      <c r="D27" s="96"/>
      <c r="E27" s="37"/>
      <c r="F27" s="37"/>
      <c r="G27" s="143">
        <f>SUM(G7:G26)</f>
        <v>28222</v>
      </c>
      <c r="H27" s="37">
        <f>SUM(H7:H26)</f>
        <v>17200</v>
      </c>
      <c r="I27" s="97"/>
      <c r="J27" s="38">
        <f>SUM(J7:J26)</f>
        <v>29286276.619999997</v>
      </c>
      <c r="K27" s="37"/>
      <c r="L27" s="98">
        <f>L7</f>
        <v>0.6372410000134733</v>
      </c>
      <c r="M27" s="98"/>
      <c r="P27" s="35">
        <f>SUM(P7:P26)</f>
        <v>28222</v>
      </c>
    </row>
    <row r="30" ht="21">
      <c r="F30" s="134"/>
    </row>
    <row r="31" ht="21">
      <c r="F31" s="134"/>
    </row>
  </sheetData>
  <sheetProtection/>
  <mergeCells count="2">
    <mergeCell ref="L7:L26"/>
    <mergeCell ref="A2:M2"/>
  </mergeCells>
  <printOptions/>
  <pageMargins left="0.3937007874015748" right="0.3937007874015748" top="0.7480314960629921" bottom="0.3937007874015748" header="0.31496062992125984" footer="0.31496062992125984"/>
  <pageSetup fitToHeight="0" fitToWidth="1" horizontalDpi="600" verticalDpi="600" orientation="landscape" paperSize="9" scale="50" r:id="rId2"/>
  <drawing r:id="rId1"/>
</worksheet>
</file>

<file path=xl/worksheets/sheet4.xml><?xml version="1.0" encoding="utf-8"?>
<worksheet xmlns="http://schemas.openxmlformats.org/spreadsheetml/2006/main" xmlns:r="http://schemas.openxmlformats.org/officeDocument/2006/relationships">
  <dimension ref="A2:C16"/>
  <sheetViews>
    <sheetView zoomScalePageLayoutView="0" workbookViewId="0" topLeftCell="A1">
      <selection activeCell="A21" sqref="A21"/>
    </sheetView>
  </sheetViews>
  <sheetFormatPr defaultColWidth="9.140625" defaultRowHeight="15"/>
  <cols>
    <col min="1" max="1" width="31.421875" style="0" customWidth="1"/>
    <col min="2" max="2" width="35.28125" style="0" customWidth="1"/>
    <col min="3" max="3" width="32.421875" style="0" customWidth="1"/>
  </cols>
  <sheetData>
    <row r="2" spans="1:3" ht="15.75">
      <c r="A2" s="154" t="s">
        <v>30</v>
      </c>
      <c r="B2" s="154"/>
      <c r="C2" s="154"/>
    </row>
    <row r="3" spans="1:3" ht="15.75">
      <c r="A3" s="154" t="s">
        <v>31</v>
      </c>
      <c r="B3" s="154"/>
      <c r="C3" s="154"/>
    </row>
    <row r="4" ht="15.75">
      <c r="A4" s="2"/>
    </row>
    <row r="5" spans="1:3" ht="78.75">
      <c r="A5" s="4" t="s">
        <v>32</v>
      </c>
      <c r="B5" s="4" t="s">
        <v>33</v>
      </c>
      <c r="C5" s="4" t="s">
        <v>63</v>
      </c>
    </row>
    <row r="6" spans="1:3" ht="15.75">
      <c r="A6" s="4">
        <v>1</v>
      </c>
      <c r="B6" s="4">
        <v>2</v>
      </c>
      <c r="C6" s="4">
        <v>3</v>
      </c>
    </row>
    <row r="7" spans="1:3" s="6" customFormat="1" ht="30" customHeight="1">
      <c r="A7" s="5">
        <f>'Часть 2 Показат. объема'!L27</f>
        <v>0.6372410000134733</v>
      </c>
      <c r="B7" s="14">
        <f>'Часть 1 Фин.обеспеч.'!F13</f>
        <v>0.7288299778417916</v>
      </c>
      <c r="C7" s="14">
        <f>A7/B7</f>
        <v>0.8743342334798971</v>
      </c>
    </row>
    <row r="8" s="12" customFormat="1" ht="15.75">
      <c r="B8" s="13"/>
    </row>
    <row r="9" s="12" customFormat="1" ht="15"/>
    <row r="10" spans="1:3" ht="15">
      <c r="A10" s="162" t="s">
        <v>184</v>
      </c>
      <c r="B10" s="162"/>
      <c r="C10" s="162"/>
    </row>
    <row r="11" spans="1:3" ht="15">
      <c r="A11" s="162"/>
      <c r="B11" s="162"/>
      <c r="C11" s="162"/>
    </row>
    <row r="12" spans="1:3" ht="15">
      <c r="A12" s="162"/>
      <c r="B12" s="162"/>
      <c r="C12" s="162"/>
    </row>
    <row r="13" spans="1:3" ht="15">
      <c r="A13" s="162"/>
      <c r="B13" s="162"/>
      <c r="C13" s="162"/>
    </row>
    <row r="14" spans="1:3" ht="15">
      <c r="A14" s="11"/>
      <c r="B14" s="11"/>
      <c r="C14" s="11"/>
    </row>
    <row r="15" spans="1:3" ht="15">
      <c r="A15" s="11"/>
      <c r="B15" s="11"/>
      <c r="C15" s="11"/>
    </row>
    <row r="16" spans="1:3" ht="15">
      <c r="A16" s="11"/>
      <c r="B16" s="11"/>
      <c r="C16" s="11"/>
    </row>
  </sheetData>
  <sheetProtection/>
  <mergeCells count="3">
    <mergeCell ref="A2:C2"/>
    <mergeCell ref="A3:C3"/>
    <mergeCell ref="A10:C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33"/>
  <sheetViews>
    <sheetView zoomScale="70" zoomScaleNormal="70" zoomScalePageLayoutView="0" workbookViewId="0" topLeftCell="C25">
      <selection activeCell="G24" sqref="G24"/>
    </sheetView>
  </sheetViews>
  <sheetFormatPr defaultColWidth="9.140625" defaultRowHeight="15"/>
  <cols>
    <col min="1" max="1" width="5.8515625" style="125" customWidth="1"/>
    <col min="2" max="2" width="18.7109375" style="100" customWidth="1"/>
    <col min="3" max="3" width="56.140625" style="101" customWidth="1"/>
    <col min="4" max="4" width="50.7109375" style="101" customWidth="1"/>
    <col min="5" max="5" width="13.57421875" style="102" customWidth="1"/>
    <col min="6" max="6" width="21.00390625" style="15" customWidth="1"/>
    <col min="7" max="7" width="17.28125" style="15" customWidth="1"/>
    <col min="8" max="8" width="18.8515625" style="15" customWidth="1"/>
    <col min="9" max="9" width="18.28125" style="15" customWidth="1"/>
    <col min="10" max="10" width="38.7109375" style="15" customWidth="1"/>
  </cols>
  <sheetData>
    <row r="2" spans="1:9" ht="18.75">
      <c r="A2" s="158" t="s">
        <v>86</v>
      </c>
      <c r="B2" s="158"/>
      <c r="C2" s="158"/>
      <c r="D2" s="158"/>
      <c r="E2" s="158"/>
      <c r="F2" s="158"/>
      <c r="G2" s="158"/>
      <c r="H2" s="158"/>
      <c r="I2" s="158"/>
    </row>
    <row r="3" ht="16.5" thickBot="1">
      <c r="A3" s="99"/>
    </row>
    <row r="4" spans="1:10" ht="125.25" customHeight="1">
      <c r="A4" s="103" t="s">
        <v>15</v>
      </c>
      <c r="B4" s="104" t="s">
        <v>34</v>
      </c>
      <c r="C4" s="27" t="s">
        <v>21</v>
      </c>
      <c r="D4" s="27" t="s">
        <v>69</v>
      </c>
      <c r="E4" s="27" t="s">
        <v>35</v>
      </c>
      <c r="F4" s="27" t="s">
        <v>36</v>
      </c>
      <c r="G4" s="27" t="s">
        <v>37</v>
      </c>
      <c r="H4" s="27" t="s">
        <v>39</v>
      </c>
      <c r="I4" s="27" t="s">
        <v>38</v>
      </c>
      <c r="J4" s="28" t="s">
        <v>70</v>
      </c>
    </row>
    <row r="5" spans="1:10" ht="15.75">
      <c r="A5" s="105">
        <v>1</v>
      </c>
      <c r="B5" s="106">
        <v>2</v>
      </c>
      <c r="C5" s="107">
        <v>3</v>
      </c>
      <c r="D5" s="107"/>
      <c r="E5" s="16">
        <v>4</v>
      </c>
      <c r="F5" s="16">
        <v>5</v>
      </c>
      <c r="G5" s="16">
        <v>6</v>
      </c>
      <c r="H5" s="16">
        <v>8</v>
      </c>
      <c r="I5" s="16">
        <v>9</v>
      </c>
      <c r="J5" s="29">
        <v>9</v>
      </c>
    </row>
    <row r="6" spans="1:10" s="8" customFormat="1" ht="56.25" customHeight="1">
      <c r="A6" s="108" t="s">
        <v>40</v>
      </c>
      <c r="B6" s="163" t="s">
        <v>98</v>
      </c>
      <c r="C6" s="165" t="s">
        <v>156</v>
      </c>
      <c r="D6" s="109" t="s">
        <v>45</v>
      </c>
      <c r="E6" s="62" t="s">
        <v>115</v>
      </c>
      <c r="F6" s="62">
        <v>90</v>
      </c>
      <c r="G6" s="62">
        <v>92</v>
      </c>
      <c r="H6" s="61">
        <f>G6/F6</f>
        <v>1.0222222222222221</v>
      </c>
      <c r="I6" s="165"/>
      <c r="J6" s="167" t="s">
        <v>119</v>
      </c>
    </row>
    <row r="7" spans="1:10" s="8" customFormat="1" ht="49.5" customHeight="1">
      <c r="A7" s="108" t="s">
        <v>46</v>
      </c>
      <c r="B7" s="164"/>
      <c r="C7" s="166"/>
      <c r="D7" s="109" t="s">
        <v>44</v>
      </c>
      <c r="E7" s="62" t="s">
        <v>115</v>
      </c>
      <c r="F7" s="62">
        <v>100</v>
      </c>
      <c r="G7" s="62">
        <v>100</v>
      </c>
      <c r="H7" s="61">
        <f>G7/F7</f>
        <v>1</v>
      </c>
      <c r="I7" s="166"/>
      <c r="J7" s="168"/>
    </row>
    <row r="8" spans="1:10" s="8" customFormat="1" ht="56.25" customHeight="1">
      <c r="A8" s="108" t="s">
        <v>48</v>
      </c>
      <c r="B8" s="163" t="s">
        <v>99</v>
      </c>
      <c r="C8" s="165" t="s">
        <v>157</v>
      </c>
      <c r="D8" s="109" t="s">
        <v>45</v>
      </c>
      <c r="E8" s="62" t="s">
        <v>115</v>
      </c>
      <c r="F8" s="62">
        <v>90</v>
      </c>
      <c r="G8" s="62">
        <v>90</v>
      </c>
      <c r="H8" s="61">
        <f>G8/F8</f>
        <v>1</v>
      </c>
      <c r="I8" s="165"/>
      <c r="J8" s="167" t="s">
        <v>118</v>
      </c>
    </row>
    <row r="9" spans="1:10" s="8" customFormat="1" ht="45.75" customHeight="1">
      <c r="A9" s="108" t="s">
        <v>130</v>
      </c>
      <c r="B9" s="164"/>
      <c r="C9" s="166"/>
      <c r="D9" s="109" t="s">
        <v>44</v>
      </c>
      <c r="E9" s="62" t="s">
        <v>115</v>
      </c>
      <c r="F9" s="62">
        <v>100</v>
      </c>
      <c r="G9" s="62">
        <v>100</v>
      </c>
      <c r="H9" s="61">
        <f>G9/F9</f>
        <v>1</v>
      </c>
      <c r="I9" s="166"/>
      <c r="J9" s="168"/>
    </row>
    <row r="10" spans="1:10" s="8" customFormat="1" ht="51.75" customHeight="1">
      <c r="A10" s="108" t="s">
        <v>131</v>
      </c>
      <c r="B10" s="163" t="s">
        <v>101</v>
      </c>
      <c r="C10" s="165" t="s">
        <v>158</v>
      </c>
      <c r="D10" s="109" t="s">
        <v>45</v>
      </c>
      <c r="E10" s="62" t="s">
        <v>115</v>
      </c>
      <c r="F10" s="62">
        <v>90</v>
      </c>
      <c r="G10" s="62">
        <v>93</v>
      </c>
      <c r="H10" s="61">
        <f aca="true" t="shared" si="0" ref="H10:H17">G10/F10</f>
        <v>1.0333333333333334</v>
      </c>
      <c r="I10" s="165"/>
      <c r="J10" s="167" t="s">
        <v>123</v>
      </c>
    </row>
    <row r="11" spans="1:10" s="8" customFormat="1" ht="46.5" customHeight="1">
      <c r="A11" s="108" t="s">
        <v>132</v>
      </c>
      <c r="B11" s="164"/>
      <c r="C11" s="166"/>
      <c r="D11" s="109" t="s">
        <v>44</v>
      </c>
      <c r="E11" s="62" t="s">
        <v>115</v>
      </c>
      <c r="F11" s="62">
        <v>100</v>
      </c>
      <c r="G11" s="62">
        <v>100</v>
      </c>
      <c r="H11" s="61">
        <f t="shared" si="0"/>
        <v>1</v>
      </c>
      <c r="I11" s="166"/>
      <c r="J11" s="168"/>
    </row>
    <row r="12" spans="1:10" s="8" customFormat="1" ht="43.5" customHeight="1">
      <c r="A12" s="108" t="s">
        <v>49</v>
      </c>
      <c r="B12" s="163" t="s">
        <v>100</v>
      </c>
      <c r="C12" s="165" t="s">
        <v>159</v>
      </c>
      <c r="D12" s="109" t="s">
        <v>45</v>
      </c>
      <c r="E12" s="62" t="s">
        <v>115</v>
      </c>
      <c r="F12" s="62">
        <v>90</v>
      </c>
      <c r="G12" s="62">
        <v>90</v>
      </c>
      <c r="H12" s="61">
        <f t="shared" si="0"/>
        <v>1</v>
      </c>
      <c r="I12" s="165"/>
      <c r="J12" s="169" t="s">
        <v>116</v>
      </c>
    </row>
    <row r="13" spans="1:10" s="8" customFormat="1" ht="45" customHeight="1">
      <c r="A13" s="108" t="s">
        <v>50</v>
      </c>
      <c r="B13" s="164"/>
      <c r="C13" s="166"/>
      <c r="D13" s="109" t="s">
        <v>44</v>
      </c>
      <c r="E13" s="62" t="s">
        <v>115</v>
      </c>
      <c r="F13" s="62">
        <v>100</v>
      </c>
      <c r="G13" s="62">
        <v>100</v>
      </c>
      <c r="H13" s="61">
        <f t="shared" si="0"/>
        <v>1</v>
      </c>
      <c r="I13" s="166"/>
      <c r="J13" s="169"/>
    </row>
    <row r="14" spans="1:10" s="8" customFormat="1" ht="46.5" customHeight="1">
      <c r="A14" s="108" t="s">
        <v>71</v>
      </c>
      <c r="B14" s="163" t="s">
        <v>112</v>
      </c>
      <c r="C14" s="165" t="s">
        <v>160</v>
      </c>
      <c r="D14" s="109" t="s">
        <v>45</v>
      </c>
      <c r="E14" s="62" t="s">
        <v>115</v>
      </c>
      <c r="F14" s="62">
        <v>90</v>
      </c>
      <c r="G14" s="62">
        <v>94</v>
      </c>
      <c r="H14" s="61">
        <f t="shared" si="0"/>
        <v>1.0444444444444445</v>
      </c>
      <c r="I14" s="165"/>
      <c r="J14" s="169" t="s">
        <v>88</v>
      </c>
    </row>
    <row r="15" spans="1:10" s="8" customFormat="1" ht="55.5" customHeight="1" thickBot="1">
      <c r="A15" s="110" t="s">
        <v>72</v>
      </c>
      <c r="B15" s="173"/>
      <c r="C15" s="170"/>
      <c r="D15" s="111" t="s">
        <v>44</v>
      </c>
      <c r="E15" s="77" t="s">
        <v>115</v>
      </c>
      <c r="F15" s="77">
        <v>100</v>
      </c>
      <c r="G15" s="77">
        <v>100</v>
      </c>
      <c r="H15" s="80">
        <f t="shared" si="0"/>
        <v>1</v>
      </c>
      <c r="I15" s="170"/>
      <c r="J15" s="171"/>
    </row>
    <row r="16" spans="1:10" s="8" customFormat="1" ht="49.5" customHeight="1">
      <c r="A16" s="108" t="s">
        <v>94</v>
      </c>
      <c r="B16" s="163" t="s">
        <v>108</v>
      </c>
      <c r="C16" s="165" t="s">
        <v>161</v>
      </c>
      <c r="D16" s="109" t="s">
        <v>45</v>
      </c>
      <c r="E16" s="62" t="s">
        <v>115</v>
      </c>
      <c r="F16" s="62">
        <v>90</v>
      </c>
      <c r="G16" s="62">
        <v>90</v>
      </c>
      <c r="H16" s="61">
        <f t="shared" si="0"/>
        <v>1</v>
      </c>
      <c r="I16" s="165"/>
      <c r="J16" s="167" t="s">
        <v>122</v>
      </c>
    </row>
    <row r="17" spans="1:10" s="8" customFormat="1" ht="73.5" customHeight="1" thickBot="1">
      <c r="A17" s="110" t="s">
        <v>73</v>
      </c>
      <c r="B17" s="173"/>
      <c r="C17" s="170"/>
      <c r="D17" s="111" t="s">
        <v>44</v>
      </c>
      <c r="E17" s="77" t="s">
        <v>115</v>
      </c>
      <c r="F17" s="77">
        <v>100</v>
      </c>
      <c r="G17" s="77">
        <v>100</v>
      </c>
      <c r="H17" s="80">
        <f t="shared" si="0"/>
        <v>1</v>
      </c>
      <c r="I17" s="170"/>
      <c r="J17" s="172"/>
    </row>
    <row r="18" spans="1:10" s="8" customFormat="1" ht="57" customHeight="1">
      <c r="A18" s="108" t="s">
        <v>74</v>
      </c>
      <c r="B18" s="163" t="s">
        <v>109</v>
      </c>
      <c r="C18" s="165" t="s">
        <v>162</v>
      </c>
      <c r="D18" s="109" t="s">
        <v>45</v>
      </c>
      <c r="E18" s="62" t="s">
        <v>115</v>
      </c>
      <c r="F18" s="62">
        <v>90</v>
      </c>
      <c r="G18" s="62">
        <v>90</v>
      </c>
      <c r="H18" s="61">
        <f aca="true" t="shared" si="1" ref="H18:H23">G18/F18</f>
        <v>1</v>
      </c>
      <c r="I18" s="165"/>
      <c r="J18" s="167" t="s">
        <v>122</v>
      </c>
    </row>
    <row r="19" spans="1:10" s="8" customFormat="1" ht="64.5" customHeight="1" thickBot="1">
      <c r="A19" s="110" t="s">
        <v>75</v>
      </c>
      <c r="B19" s="173"/>
      <c r="C19" s="170"/>
      <c r="D19" s="111" t="s">
        <v>44</v>
      </c>
      <c r="E19" s="77" t="s">
        <v>115</v>
      </c>
      <c r="F19" s="77">
        <v>100</v>
      </c>
      <c r="G19" s="77">
        <v>100</v>
      </c>
      <c r="H19" s="80">
        <f t="shared" si="1"/>
        <v>1</v>
      </c>
      <c r="I19" s="170"/>
      <c r="J19" s="172"/>
    </row>
    <row r="20" spans="1:10" s="8" customFormat="1" ht="40.5" customHeight="1">
      <c r="A20" s="108" t="s">
        <v>76</v>
      </c>
      <c r="B20" s="163" t="s">
        <v>110</v>
      </c>
      <c r="C20" s="165" t="s">
        <v>163</v>
      </c>
      <c r="D20" s="109" t="s">
        <v>45</v>
      </c>
      <c r="E20" s="62" t="s">
        <v>115</v>
      </c>
      <c r="F20" s="62">
        <v>90</v>
      </c>
      <c r="G20" s="62">
        <v>91</v>
      </c>
      <c r="H20" s="61">
        <f t="shared" si="1"/>
        <v>1.011111111111111</v>
      </c>
      <c r="I20" s="165"/>
      <c r="J20" s="167" t="s">
        <v>117</v>
      </c>
    </row>
    <row r="21" spans="1:10" s="8" customFormat="1" ht="48.75" customHeight="1" thickBot="1">
      <c r="A21" s="110" t="s">
        <v>77</v>
      </c>
      <c r="B21" s="173"/>
      <c r="C21" s="170"/>
      <c r="D21" s="111" t="s">
        <v>44</v>
      </c>
      <c r="E21" s="77" t="s">
        <v>115</v>
      </c>
      <c r="F21" s="77">
        <v>100</v>
      </c>
      <c r="G21" s="77">
        <v>100</v>
      </c>
      <c r="H21" s="80">
        <f t="shared" si="1"/>
        <v>1</v>
      </c>
      <c r="I21" s="170"/>
      <c r="J21" s="172"/>
    </row>
    <row r="22" spans="1:10" s="8" customFormat="1" ht="69.75" customHeight="1">
      <c r="A22" s="108" t="s">
        <v>78</v>
      </c>
      <c r="B22" s="163" t="s">
        <v>114</v>
      </c>
      <c r="C22" s="165" t="s">
        <v>164</v>
      </c>
      <c r="D22" s="109" t="s">
        <v>45</v>
      </c>
      <c r="E22" s="62" t="s">
        <v>115</v>
      </c>
      <c r="F22" s="129">
        <v>90</v>
      </c>
      <c r="G22" s="62">
        <v>90</v>
      </c>
      <c r="H22" s="61">
        <f t="shared" si="1"/>
        <v>1</v>
      </c>
      <c r="I22" s="165"/>
      <c r="J22" s="167" t="s">
        <v>124</v>
      </c>
    </row>
    <row r="23" spans="1:10" s="8" customFormat="1" ht="86.25" customHeight="1" thickBot="1">
      <c r="A23" s="110" t="s">
        <v>79</v>
      </c>
      <c r="B23" s="173"/>
      <c r="C23" s="170"/>
      <c r="D23" s="111" t="s">
        <v>44</v>
      </c>
      <c r="E23" s="77" t="s">
        <v>115</v>
      </c>
      <c r="F23" s="130">
        <v>100</v>
      </c>
      <c r="G23" s="77">
        <v>100</v>
      </c>
      <c r="H23" s="80">
        <f t="shared" si="1"/>
        <v>1</v>
      </c>
      <c r="I23" s="170"/>
      <c r="J23" s="172"/>
    </row>
    <row r="24" spans="1:10" s="8" customFormat="1" ht="42.75" customHeight="1">
      <c r="A24" s="108" t="s">
        <v>80</v>
      </c>
      <c r="B24" s="163" t="s">
        <v>96</v>
      </c>
      <c r="C24" s="165" t="s">
        <v>165</v>
      </c>
      <c r="D24" s="109" t="s">
        <v>45</v>
      </c>
      <c r="E24" s="62" t="s">
        <v>115</v>
      </c>
      <c r="F24" s="62">
        <v>90</v>
      </c>
      <c r="G24" s="62">
        <v>90</v>
      </c>
      <c r="H24" s="61">
        <f aca="true" t="shared" si="2" ref="H24:H29">G24/F24</f>
        <v>1</v>
      </c>
      <c r="I24" s="165"/>
      <c r="J24" s="167" t="s">
        <v>117</v>
      </c>
    </row>
    <row r="25" spans="1:10" s="8" customFormat="1" ht="51.75" customHeight="1" thickBot="1">
      <c r="A25" s="110" t="s">
        <v>81</v>
      </c>
      <c r="B25" s="173"/>
      <c r="C25" s="170"/>
      <c r="D25" s="111" t="s">
        <v>44</v>
      </c>
      <c r="E25" s="77" t="s">
        <v>115</v>
      </c>
      <c r="F25" s="77">
        <v>100</v>
      </c>
      <c r="G25" s="77">
        <v>100</v>
      </c>
      <c r="H25" s="80">
        <f t="shared" si="2"/>
        <v>1</v>
      </c>
      <c r="I25" s="170"/>
      <c r="J25" s="172"/>
    </row>
    <row r="26" spans="1:10" s="8" customFormat="1" ht="44.25" customHeight="1">
      <c r="A26" s="108" t="s">
        <v>82</v>
      </c>
      <c r="B26" s="163" t="s">
        <v>113</v>
      </c>
      <c r="C26" s="165" t="s">
        <v>166</v>
      </c>
      <c r="D26" s="109" t="s">
        <v>45</v>
      </c>
      <c r="E26" s="62" t="s">
        <v>115</v>
      </c>
      <c r="F26" s="62">
        <v>90</v>
      </c>
      <c r="G26" s="62">
        <v>90</v>
      </c>
      <c r="H26" s="61">
        <f t="shared" si="2"/>
        <v>1</v>
      </c>
      <c r="I26" s="165"/>
      <c r="J26" s="167" t="s">
        <v>117</v>
      </c>
    </row>
    <row r="27" spans="1:10" s="8" customFormat="1" ht="49.5" customHeight="1" thickBot="1">
      <c r="A27" s="110" t="s">
        <v>83</v>
      </c>
      <c r="B27" s="173"/>
      <c r="C27" s="174"/>
      <c r="D27" s="111" t="s">
        <v>44</v>
      </c>
      <c r="E27" s="77" t="s">
        <v>115</v>
      </c>
      <c r="F27" s="77">
        <v>100</v>
      </c>
      <c r="G27" s="77">
        <v>100</v>
      </c>
      <c r="H27" s="80">
        <f t="shared" si="2"/>
        <v>1</v>
      </c>
      <c r="I27" s="170"/>
      <c r="J27" s="172"/>
    </row>
    <row r="28" spans="1:10" s="8" customFormat="1" ht="42" customHeight="1">
      <c r="A28" s="108" t="s">
        <v>84</v>
      </c>
      <c r="B28" s="163" t="s">
        <v>113</v>
      </c>
      <c r="C28" s="165" t="s">
        <v>167</v>
      </c>
      <c r="D28" s="109" t="s">
        <v>45</v>
      </c>
      <c r="E28" s="62" t="s">
        <v>115</v>
      </c>
      <c r="F28" s="129">
        <v>90</v>
      </c>
      <c r="G28" s="62">
        <v>90</v>
      </c>
      <c r="H28" s="61">
        <f t="shared" si="2"/>
        <v>1</v>
      </c>
      <c r="I28" s="165"/>
      <c r="J28" s="167" t="s">
        <v>124</v>
      </c>
    </row>
    <row r="29" spans="1:10" s="8" customFormat="1" ht="54.75" customHeight="1" thickBot="1">
      <c r="A29" s="110" t="s">
        <v>85</v>
      </c>
      <c r="B29" s="173"/>
      <c r="C29" s="174"/>
      <c r="D29" s="111" t="s">
        <v>44</v>
      </c>
      <c r="E29" s="77" t="s">
        <v>115</v>
      </c>
      <c r="F29" s="130">
        <v>100</v>
      </c>
      <c r="G29" s="77">
        <v>100</v>
      </c>
      <c r="H29" s="80">
        <f t="shared" si="2"/>
        <v>1</v>
      </c>
      <c r="I29" s="170"/>
      <c r="J29" s="172"/>
    </row>
    <row r="30" spans="1:10" s="8" customFormat="1" ht="16.5">
      <c r="A30" s="112"/>
      <c r="B30" s="113"/>
      <c r="C30" s="17"/>
      <c r="D30" s="17"/>
      <c r="E30" s="114"/>
      <c r="F30" s="114"/>
      <c r="G30" s="114"/>
      <c r="H30" s="115"/>
      <c r="I30" s="17"/>
      <c r="J30" s="30"/>
    </row>
    <row r="31" spans="1:10" s="52" customFormat="1" ht="107.25" customHeight="1" thickBot="1">
      <c r="A31" s="116" t="s">
        <v>135</v>
      </c>
      <c r="B31" s="117" t="s">
        <v>103</v>
      </c>
      <c r="C31" s="118" t="s">
        <v>133</v>
      </c>
      <c r="D31" s="53" t="s">
        <v>44</v>
      </c>
      <c r="E31" s="119" t="s">
        <v>115</v>
      </c>
      <c r="F31" s="120">
        <v>100</v>
      </c>
      <c r="G31" s="77">
        <v>100</v>
      </c>
      <c r="H31" s="80">
        <f>G31/F31</f>
        <v>1</v>
      </c>
      <c r="I31" s="53"/>
      <c r="J31" s="54" t="s">
        <v>134</v>
      </c>
    </row>
    <row r="32" spans="1:10" s="8" customFormat="1" ht="114" customHeight="1" thickBot="1">
      <c r="A32" s="110" t="s">
        <v>136</v>
      </c>
      <c r="B32" s="121"/>
      <c r="C32" s="122" t="s">
        <v>168</v>
      </c>
      <c r="D32" s="111" t="s">
        <v>45</v>
      </c>
      <c r="E32" s="119" t="s">
        <v>115</v>
      </c>
      <c r="F32" s="120">
        <v>90</v>
      </c>
      <c r="G32" s="77">
        <v>90</v>
      </c>
      <c r="H32" s="80">
        <f>G32/F32</f>
        <v>1</v>
      </c>
      <c r="I32" s="56"/>
      <c r="J32" s="57" t="s">
        <v>121</v>
      </c>
    </row>
    <row r="33" spans="1:10" s="8" customFormat="1" ht="81" customHeight="1" thickBot="1">
      <c r="A33" s="123" t="s">
        <v>137</v>
      </c>
      <c r="B33" s="121" t="s">
        <v>103</v>
      </c>
      <c r="C33" s="124" t="s">
        <v>102</v>
      </c>
      <c r="D33" s="26" t="s">
        <v>138</v>
      </c>
      <c r="E33" s="77" t="s">
        <v>138</v>
      </c>
      <c r="F33" s="26" t="s">
        <v>138</v>
      </c>
      <c r="G33" s="26" t="s">
        <v>138</v>
      </c>
      <c r="H33" s="89" t="s">
        <v>138</v>
      </c>
      <c r="I33" s="56"/>
      <c r="J33" s="57" t="s">
        <v>120</v>
      </c>
    </row>
  </sheetData>
  <sheetProtection/>
  <mergeCells count="49">
    <mergeCell ref="B28:B29"/>
    <mergeCell ref="C28:C29"/>
    <mergeCell ref="B18:B19"/>
    <mergeCell ref="C18:C19"/>
    <mergeCell ref="B22:B23"/>
    <mergeCell ref="C22:C23"/>
    <mergeCell ref="B26:B27"/>
    <mergeCell ref="C26:C27"/>
    <mergeCell ref="C24:C25"/>
    <mergeCell ref="B14:B15"/>
    <mergeCell ref="C14:C15"/>
    <mergeCell ref="B24:B25"/>
    <mergeCell ref="B20:B21"/>
    <mergeCell ref="C20:C21"/>
    <mergeCell ref="B16:B17"/>
    <mergeCell ref="C16:C17"/>
    <mergeCell ref="I28:I29"/>
    <mergeCell ref="J28:J29"/>
    <mergeCell ref="I26:I27"/>
    <mergeCell ref="J26:J27"/>
    <mergeCell ref="I22:I23"/>
    <mergeCell ref="J22:J23"/>
    <mergeCell ref="I24:I25"/>
    <mergeCell ref="J24:J25"/>
    <mergeCell ref="I14:I15"/>
    <mergeCell ref="J14:J15"/>
    <mergeCell ref="I20:I21"/>
    <mergeCell ref="J20:J21"/>
    <mergeCell ref="I16:I17"/>
    <mergeCell ref="J16:J17"/>
    <mergeCell ref="I18:I19"/>
    <mergeCell ref="J18:J19"/>
    <mergeCell ref="A2:I2"/>
    <mergeCell ref="B6:B7"/>
    <mergeCell ref="C6:C7"/>
    <mergeCell ref="I6:I7"/>
    <mergeCell ref="C10:C11"/>
    <mergeCell ref="J6:J7"/>
    <mergeCell ref="I10:I11"/>
    <mergeCell ref="J10:J11"/>
    <mergeCell ref="I8:I9"/>
    <mergeCell ref="B12:B13"/>
    <mergeCell ref="C12:C13"/>
    <mergeCell ref="I12:I13"/>
    <mergeCell ref="B10:B11"/>
    <mergeCell ref="J8:J9"/>
    <mergeCell ref="B8:B9"/>
    <mergeCell ref="C8:C9"/>
    <mergeCell ref="J12:J13"/>
  </mergeCells>
  <printOptions/>
  <pageMargins left="0.5905511811023623" right="0.3937007874015748" top="0.5905511811023623" bottom="0.5905511811023623" header="0" footer="0"/>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Лена Б. Чемакина</cp:lastModifiedBy>
  <cp:lastPrinted>2019-10-08T08:18:20Z</cp:lastPrinted>
  <dcterms:created xsi:type="dcterms:W3CDTF">2016-05-13T06:43:36Z</dcterms:created>
  <dcterms:modified xsi:type="dcterms:W3CDTF">2019-10-11T06:13:57Z</dcterms:modified>
  <cp:category/>
  <cp:version/>
  <cp:contentType/>
  <cp:contentStatus/>
</cp:coreProperties>
</file>