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720" windowWidth="19440" windowHeight="11355" firstSheet="1" activeTab="1"/>
  </bookViews>
  <sheets>
    <sheet name="Титульный лист" sheetId="1" r:id="rId1"/>
    <sheet name="Часть 1 Фин.обеспеч." sheetId="2" r:id="rId2"/>
    <sheet name="Часть 2 Показат. объема" sheetId="3" r:id="rId3"/>
    <sheet name="Часть 3 Эффективность" sheetId="4" r:id="rId4"/>
    <sheet name="Часть 4 Показатели качества" sheetId="5" r:id="rId5"/>
    <sheet name="Лист1" sheetId="6" r:id="rId6"/>
  </sheets>
  <calcPr calcId="144525"/>
</workbook>
</file>

<file path=xl/calcChain.xml><?xml version="1.0" encoding="utf-8"?>
<calcChain xmlns="http://schemas.openxmlformats.org/spreadsheetml/2006/main">
  <c r="B8" i="2" l="1"/>
  <c r="G30" i="5" l="1"/>
  <c r="G27" i="5" l="1"/>
  <c r="G24" i="5"/>
  <c r="J27" i="3" l="1"/>
  <c r="J22" i="3"/>
  <c r="J24" i="3"/>
  <c r="J17" i="3"/>
  <c r="J16" i="3"/>
  <c r="J20" i="3"/>
  <c r="J19" i="3"/>
  <c r="J18" i="3"/>
  <c r="J26" i="3"/>
  <c r="J21" i="3"/>
  <c r="J25" i="3"/>
  <c r="J13" i="3"/>
  <c r="J12" i="3"/>
  <c r="J15" i="3"/>
  <c r="J14" i="3"/>
  <c r="F27" i="5"/>
  <c r="H27" i="5" s="1"/>
  <c r="F24" i="5"/>
  <c r="H24" i="5" s="1"/>
  <c r="H29" i="5"/>
  <c r="H28" i="5"/>
  <c r="H26" i="5"/>
  <c r="H25" i="5"/>
  <c r="G24" i="3"/>
  <c r="G17" i="3"/>
  <c r="G16" i="3"/>
  <c r="G20" i="3"/>
  <c r="G19" i="3"/>
  <c r="G18" i="3"/>
  <c r="G26" i="3"/>
  <c r="G21" i="3"/>
  <c r="G25" i="3"/>
  <c r="G13" i="3"/>
  <c r="G12" i="3"/>
  <c r="G15" i="3"/>
  <c r="I15" i="3" s="1"/>
  <c r="G14" i="3"/>
  <c r="I14" i="3" s="1"/>
  <c r="G11" i="3"/>
  <c r="G10" i="3"/>
  <c r="G9" i="3"/>
  <c r="G8" i="3"/>
  <c r="G27" i="3" l="1"/>
  <c r="I14" i="2"/>
  <c r="I9" i="2"/>
  <c r="I10" i="2"/>
  <c r="I11" i="2"/>
  <c r="I12" i="2"/>
  <c r="I13" i="2"/>
  <c r="I8" i="2"/>
  <c r="I16" i="2" l="1"/>
  <c r="G55" i="5"/>
  <c r="G54" i="5"/>
  <c r="G52" i="5"/>
  <c r="G48" i="5"/>
  <c r="G45" i="5"/>
  <c r="G42" i="5"/>
  <c r="G39" i="5"/>
  <c r="G36" i="5"/>
  <c r="G33" i="5"/>
  <c r="G21" i="5"/>
  <c r="G18" i="5"/>
  <c r="F18" i="5"/>
  <c r="G15" i="5"/>
  <c r="F15" i="5"/>
  <c r="G12" i="5"/>
  <c r="F12" i="5"/>
  <c r="G9" i="5"/>
  <c r="F9" i="5"/>
  <c r="G6" i="5"/>
  <c r="F6" i="5"/>
  <c r="F55" i="5" l="1"/>
  <c r="F54" i="5" l="1"/>
  <c r="F52" i="5"/>
  <c r="F48" i="5"/>
  <c r="F45" i="5"/>
  <c r="F42" i="5"/>
  <c r="F39" i="5"/>
  <c r="F36" i="5"/>
  <c r="F33" i="5"/>
  <c r="F21" i="5"/>
  <c r="F30" i="5"/>
  <c r="I22" i="3" l="1"/>
  <c r="G57" i="5"/>
  <c r="H57" i="5" s="1"/>
  <c r="F57" i="5"/>
  <c r="H50" i="5"/>
  <c r="H49" i="5"/>
  <c r="H48" i="5"/>
  <c r="H56" i="5" l="1"/>
  <c r="H55" i="5"/>
  <c r="H54" i="5"/>
  <c r="H52" i="5"/>
  <c r="H53" i="5"/>
  <c r="I24" i="3"/>
  <c r="I21" i="3"/>
  <c r="I20" i="3"/>
  <c r="E15" i="2"/>
  <c r="D15" i="2"/>
  <c r="B15" i="2"/>
  <c r="F13" i="2"/>
  <c r="F12" i="2"/>
  <c r="F10" i="2"/>
  <c r="F9" i="2"/>
  <c r="F8" i="2"/>
  <c r="I15" i="2" l="1"/>
  <c r="H6" i="5"/>
  <c r="E22" i="6" l="1"/>
  <c r="E20" i="6"/>
  <c r="E19" i="6"/>
  <c r="E17" i="6"/>
  <c r="E16" i="6"/>
  <c r="E14" i="6"/>
  <c r="E12" i="6"/>
  <c r="E10" i="6"/>
  <c r="E9" i="6"/>
  <c r="E8" i="6"/>
  <c r="E7" i="6"/>
  <c r="E6" i="6"/>
  <c r="E5" i="6"/>
  <c r="E4" i="6"/>
  <c r="D4" i="6"/>
  <c r="D5" i="6"/>
  <c r="D6" i="6"/>
  <c r="D7" i="6"/>
  <c r="D8" i="6"/>
  <c r="D9" i="6"/>
  <c r="L22" i="6" l="1"/>
  <c r="K22" i="6"/>
  <c r="J22" i="6"/>
  <c r="L21" i="6"/>
  <c r="K21" i="6"/>
  <c r="J21" i="6"/>
  <c r="L14" i="6"/>
  <c r="K14" i="6"/>
  <c r="J14" i="6"/>
  <c r="L12" i="6"/>
  <c r="K12" i="6"/>
  <c r="J12" i="6"/>
  <c r="L11" i="6"/>
  <c r="L18" i="6"/>
  <c r="K18" i="6"/>
  <c r="J18" i="6"/>
  <c r="K11" i="6"/>
  <c r="J11" i="6"/>
  <c r="E21" i="6"/>
  <c r="E18" i="6"/>
  <c r="E11" i="6"/>
  <c r="D22" i="6"/>
  <c r="I22" i="6" s="1"/>
  <c r="C22" i="6"/>
  <c r="C20" i="6"/>
  <c r="D20" i="6"/>
  <c r="D19" i="6"/>
  <c r="C19" i="6"/>
  <c r="C17" i="6"/>
  <c r="D17" i="6"/>
  <c r="D16" i="6"/>
  <c r="C16" i="6"/>
  <c r="D14" i="6"/>
  <c r="C14" i="6"/>
  <c r="D12" i="6"/>
  <c r="C12" i="6"/>
  <c r="D10" i="6"/>
  <c r="D11" i="6" s="1"/>
  <c r="C10" i="6"/>
  <c r="C9" i="6"/>
  <c r="C8" i="6"/>
  <c r="C5" i="6"/>
  <c r="C6" i="6"/>
  <c r="C7" i="6"/>
  <c r="C4" i="6"/>
  <c r="F4" i="6" s="1"/>
  <c r="B22" i="6"/>
  <c r="B20" i="6"/>
  <c r="B19" i="6"/>
  <c r="B17" i="6"/>
  <c r="B16" i="6"/>
  <c r="B14" i="6"/>
  <c r="B12" i="6"/>
  <c r="B10" i="6"/>
  <c r="B9" i="6"/>
  <c r="B8" i="6"/>
  <c r="B5" i="6"/>
  <c r="B6" i="6"/>
  <c r="B7" i="6"/>
  <c r="B4" i="6"/>
  <c r="B18" i="6" l="1"/>
  <c r="C18" i="6"/>
  <c r="C21" i="6"/>
  <c r="B21" i="6"/>
  <c r="D18" i="6"/>
  <c r="F19" i="6"/>
  <c r="B11" i="6"/>
  <c r="D21" i="6"/>
  <c r="C11" i="6"/>
  <c r="M12" i="6"/>
  <c r="M22" i="6"/>
  <c r="M21" i="6"/>
  <c r="K23" i="6"/>
  <c r="M14" i="6"/>
  <c r="M11" i="6"/>
  <c r="J23" i="6"/>
  <c r="M18" i="6"/>
  <c r="L23" i="6"/>
  <c r="E23" i="6"/>
  <c r="I6" i="6"/>
  <c r="F8" i="6"/>
  <c r="F10" i="6"/>
  <c r="F14" i="6"/>
  <c r="I17" i="6"/>
  <c r="F7" i="6"/>
  <c r="F5" i="6"/>
  <c r="F9" i="6"/>
  <c r="I12" i="6"/>
  <c r="F16" i="6"/>
  <c r="I19" i="6"/>
  <c r="I16" i="6"/>
  <c r="I7" i="6"/>
  <c r="F12" i="6"/>
  <c r="I10" i="6"/>
  <c r="F22" i="6"/>
  <c r="I9" i="6"/>
  <c r="I5" i="6"/>
  <c r="F6" i="6"/>
  <c r="F17" i="6"/>
  <c r="F20" i="6"/>
  <c r="I20" i="6"/>
  <c r="I14" i="6"/>
  <c r="I8" i="6"/>
  <c r="D23" i="6" l="1"/>
  <c r="I23" i="6" s="1"/>
  <c r="B23" i="6"/>
  <c r="G7" i="6" s="1"/>
  <c r="C23" i="6"/>
  <c r="M23" i="6"/>
  <c r="I4" i="6"/>
  <c r="C15" i="2"/>
  <c r="F14" i="2"/>
  <c r="F11" i="2"/>
  <c r="G6" i="6" l="1"/>
  <c r="G20" i="6"/>
  <c r="G9" i="6"/>
  <c r="G17" i="6"/>
  <c r="G16" i="6"/>
  <c r="G14" i="6"/>
  <c r="G8" i="6"/>
  <c r="G10" i="6"/>
  <c r="G4" i="6"/>
  <c r="G22" i="6"/>
  <c r="G5" i="6"/>
  <c r="G12" i="6"/>
  <c r="G19" i="6"/>
  <c r="F15" i="2"/>
  <c r="B7" i="4" s="1"/>
  <c r="I8" i="3"/>
  <c r="H7" i="5"/>
  <c r="H8" i="5"/>
  <c r="H9" i="5"/>
  <c r="H10" i="5"/>
  <c r="H11" i="5"/>
  <c r="H12" i="5"/>
  <c r="H13" i="5"/>
  <c r="H14" i="5"/>
  <c r="H15" i="5"/>
  <c r="H16" i="5"/>
  <c r="H17" i="5"/>
  <c r="H30" i="5"/>
  <c r="H31" i="5"/>
  <c r="H32" i="5"/>
  <c r="H18" i="5"/>
  <c r="H19" i="5"/>
  <c r="H20" i="5"/>
  <c r="H21" i="5"/>
  <c r="H22" i="5"/>
  <c r="H23" i="5"/>
  <c r="H33" i="5"/>
  <c r="H34" i="5"/>
  <c r="H35" i="5"/>
  <c r="H36" i="5"/>
  <c r="H37" i="5"/>
  <c r="H38" i="5"/>
  <c r="H39" i="5"/>
  <c r="H40" i="5"/>
  <c r="H41" i="5"/>
  <c r="H42" i="5"/>
  <c r="H43" i="5"/>
  <c r="H44" i="5"/>
  <c r="H45" i="5"/>
  <c r="H46" i="5"/>
  <c r="H47" i="5"/>
  <c r="H27" i="3"/>
  <c r="H23" i="6" l="1"/>
  <c r="N23" i="6" s="1"/>
  <c r="K8" i="3"/>
  <c r="I9" i="3"/>
  <c r="I10" i="3"/>
  <c r="I11" i="3"/>
  <c r="I16" i="3"/>
  <c r="I12" i="3"/>
  <c r="I13" i="3"/>
  <c r="I17" i="3"/>
  <c r="I18" i="3"/>
  <c r="I19" i="3"/>
  <c r="I25" i="3"/>
  <c r="I26" i="3"/>
  <c r="L8" i="3" l="1"/>
  <c r="L27" i="3" s="1"/>
  <c r="A7" i="4" s="1"/>
  <c r="C7" i="4" s="1"/>
  <c r="K14" i="3"/>
  <c r="K15" i="3"/>
  <c r="K22" i="3"/>
  <c r="K21" i="3"/>
  <c r="K24" i="3"/>
  <c r="K20" i="3"/>
  <c r="K11" i="3"/>
  <c r="K18" i="3"/>
  <c r="K13" i="3"/>
  <c r="K9" i="3"/>
  <c r="K10" i="3"/>
  <c r="K25" i="3"/>
  <c r="K12" i="3"/>
  <c r="K19" i="3"/>
  <c r="K16" i="3"/>
  <c r="K26" i="3"/>
  <c r="K17" i="3"/>
</calcChain>
</file>

<file path=xl/sharedStrings.xml><?xml version="1.0" encoding="utf-8"?>
<sst xmlns="http://schemas.openxmlformats.org/spreadsheetml/2006/main" count="448" uniqueCount="256">
  <si>
    <t>Приложение 5</t>
  </si>
  <si>
    <t>к Порядку формирования</t>
  </si>
  <si>
    <t>и финансового обеспечения выполнения</t>
  </si>
  <si>
    <t>государственного задания на оказание</t>
  </si>
  <si>
    <t>государственных услуг (выполнение работ)</t>
  </si>
  <si>
    <t>государственными учреждениями</t>
  </si>
  <si>
    <t>здравоохранения Тверской области</t>
  </si>
  <si>
    <t>УТВЕРЖДАЮ</t>
  </si>
  <si>
    <t>Отчет о выполнении государственного задания</t>
  </si>
  <si>
    <t>(наименование государственного учреждения Тверской области)</t>
  </si>
  <si>
    <t>наименование должности руководителя</t>
  </si>
  <si>
    <t>государственного учреждения</t>
  </si>
  <si>
    <t>Тверской области</t>
  </si>
  <si>
    <t>подпись расшифровка подписи</t>
  </si>
  <si>
    <t>СОГЛАСОВАНО</t>
  </si>
  <si>
    <t>Часть I. Финансовое обеспечение выполнения</t>
  </si>
  <si>
    <t>государственного задания</t>
  </si>
  <si>
    <t>N п/п</t>
  </si>
  <si>
    <t>Сумма субсидии на финансовое обеспечение выполнения государственного задания, перечисленная на лицевой счет государственного учреждения Тверской области за отчетный период (без учета остатков предыдущих периодов) за отчетный финансовый год, руб.</t>
  </si>
  <si>
    <t>Объем доходов от оказания государственным учреждением Тверской области государственных услуг (выполнения работ) за плату для физических и (или) юридических лиц в пределах государственного задания за отчетный финансовый год, руб.</t>
  </si>
  <si>
    <t>Кассовый расход государственного учреждения на оказание государственных услуг (выполнение работ) (в том числе за счет остатков субсидии предыдущих периодов, фактических расходов за счет доходов от оказания государственным учреждением государственных услуг (выполнения работ) за плату для физических и (или) юридических лиц в пределах государственного задания) за отчетный финансовый год, руб.</t>
  </si>
  <si>
    <t>Характеристика причин отклонения индекса освоения финансовых средств от 1</t>
  </si>
  <si>
    <t>Наименование государственной услуги (работы)</t>
  </si>
  <si>
    <t>Часть II. Достижение показателей объема государственных</t>
  </si>
  <si>
    <t>услуг, выполнения работ</t>
  </si>
  <si>
    <t>Уникальный номер реестровой записи ведомственного перечня государственных услуг (работ)</t>
  </si>
  <si>
    <t>Наименование государственной услуги (работы) с указанием характеристик (содержание услуги (работы), условия оказания (выполнения) услуги (работы))</t>
  </si>
  <si>
    <t>Наименование показателя государственной услуги, наименование работы</t>
  </si>
  <si>
    <t>Единица измерения показателя государственной услуги, выполнения работы</t>
  </si>
  <si>
    <t>Годовое значение показателя объема государственной услуги, предусмотренное государственным заданием, отметка о выполнении работы</t>
  </si>
  <si>
    <t>Фактическое значение показателя объема государственной услуги (отметка о выполнении работы), достигнутое в отчетном периоде</t>
  </si>
  <si>
    <t>Вес показателя в общем объеме государственных услуг (работ) в рамках государственного задания</t>
  </si>
  <si>
    <t>Итоговое выполнение государственного задания с учетом веса показателя объема государственных услуг, выполнения работ</t>
  </si>
  <si>
    <t>Характеристика причин отклонения показателя объема государственных услуг, выполнения работ от запланированного значения</t>
  </si>
  <si>
    <t>Индекс достижения показателей объема государственной услуги, выполнения работы 8 = 7/6</t>
  </si>
  <si>
    <t>Затраты на оказание государственной услуги (выполнение работы) согласно государственному заданию (без учета затрат на содержание государственного имущества Тверской области)</t>
  </si>
  <si>
    <t>Часть III. Оценка финансово-экономической эффективности</t>
  </si>
  <si>
    <t>реализации государственного задания</t>
  </si>
  <si>
    <t>Индекс достижения показателей объема государственных услуг, выполнения работ в отчетном периоде</t>
  </si>
  <si>
    <t>Индекс освоения объема субсидии на финансовое обеспечение выполнения государственного задания в отчетном периоде</t>
  </si>
  <si>
    <t>Наименование показателей качества государственной услуги (работы)</t>
  </si>
  <si>
    <t>Единица измерения показателей качества государственной услуги (работы)</t>
  </si>
  <si>
    <t>Нормативное значение показателя качества государственной услуги (работы), предусмотренное государственным заданием на отчетный период</t>
  </si>
  <si>
    <t>Фактическое значение показателя качества государственной услуги (работы), достигнутое в отчетном периоде</t>
  </si>
  <si>
    <t>Характеристика причин отклонения показателя качества государственной услуги (работы) от нормативного значения</t>
  </si>
  <si>
    <t>w</t>
  </si>
  <si>
    <t>Государственное задание</t>
  </si>
  <si>
    <t>x</t>
  </si>
  <si>
    <t>Индекс достижения планового значения показателей качества государственной услуги (работы) в отчетном периоде, гр. 8 = гр. 6 / гр. 5</t>
  </si>
  <si>
    <t>1.1</t>
  </si>
  <si>
    <t>ГБУЗ "Торжокская ЦРБ"</t>
  </si>
  <si>
    <r>
      <t xml:space="preserve">Работы.                                                                           </t>
    </r>
    <r>
      <rPr>
        <b/>
        <sz val="12"/>
        <color theme="1"/>
        <rFont val="Times New Roman"/>
        <family val="1"/>
        <charset val="204"/>
      </rPr>
      <t>Патологическая анатомия</t>
    </r>
  </si>
  <si>
    <t>ИТОГО:</t>
  </si>
  <si>
    <t>Число посещений</t>
  </si>
  <si>
    <t>Соответствие порядкам оказания медицинской помощи и на основе стандартов медицинской помощи</t>
  </si>
  <si>
    <t>% (процент)</t>
  </si>
  <si>
    <t>Удовлетворенность потребителей в оказанной государственной услуге</t>
  </si>
  <si>
    <t>1.2</t>
  </si>
  <si>
    <t>1.3</t>
  </si>
  <si>
    <t>Число обращений</t>
  </si>
  <si>
    <t>2.1</t>
  </si>
  <si>
    <t>2.2.</t>
  </si>
  <si>
    <t>2.3</t>
  </si>
  <si>
    <t>3.1.</t>
  </si>
  <si>
    <t>3.2.</t>
  </si>
  <si>
    <t>3.3</t>
  </si>
  <si>
    <t>4.1</t>
  </si>
  <si>
    <t>4.2</t>
  </si>
  <si>
    <t>4.3</t>
  </si>
  <si>
    <r>
      <t xml:space="preserve">Скорая, в том числе скорая специализированная, медицинская помощь (включая медицинскую эвакуацию), не включенная в базовую программу обязательного медицинского страхования, а также оказание медицинской помощи при чрезвычайных ситуациях. </t>
    </r>
    <r>
      <rPr>
        <b/>
        <sz val="12"/>
        <color rgb="FF0000FF"/>
        <rFont val="Times New Roman"/>
        <family val="1"/>
        <charset val="204"/>
      </rPr>
      <t xml:space="preserve">Скорая, в том числе скорая специализированная, медицинская помощь </t>
    </r>
    <r>
      <rPr>
        <sz val="12"/>
        <color rgb="FF0000FF"/>
        <rFont val="Times New Roman"/>
        <family val="1"/>
        <charset val="204"/>
      </rPr>
      <t>(за исключением санитарно-авиационной эвакуации). Вне медицинской организации.</t>
    </r>
  </si>
  <si>
    <t>Вызовов</t>
  </si>
  <si>
    <t>Человек</t>
  </si>
  <si>
    <r>
      <rPr>
        <b/>
        <sz val="12"/>
        <color rgb="FF0000FF"/>
        <rFont val="Times New Roman"/>
        <family val="1"/>
        <charset val="204"/>
      </rPr>
      <t xml:space="preserve">Паллиативная медицинская помощь. </t>
    </r>
    <r>
      <rPr>
        <sz val="12"/>
        <color rgb="FF0000FF"/>
        <rFont val="Times New Roman"/>
        <family val="1"/>
        <charset val="204"/>
      </rPr>
      <t>Стационар</t>
    </r>
  </si>
  <si>
    <r>
      <t>Специализированная медицинская помощь (за исключением высокотехнологичной медицинской помощи), не включенная в базовую программу обязательного медицинского страхования, по профилям:</t>
    </r>
    <r>
      <rPr>
        <b/>
        <sz val="12"/>
        <color rgb="FF0000FF"/>
        <rFont val="Times New Roman"/>
        <family val="1"/>
        <charset val="204"/>
      </rPr>
      <t xml:space="preserve"> Психиатрия-наркология (в части наркологии). Стационар.    </t>
    </r>
  </si>
  <si>
    <r>
      <t xml:space="preserve">Специализированная медицинская помощь (за исключением высокотехнологичной медицинской помощи), не включенная в базовую программу обязательного медицинского страхования, по профилям: </t>
    </r>
    <r>
      <rPr>
        <b/>
        <sz val="12"/>
        <color rgb="FF0000FF"/>
        <rFont val="Times New Roman"/>
        <family val="1"/>
        <charset val="204"/>
      </rPr>
      <t>Фтизиатрия. Дневной стационар</t>
    </r>
  </si>
  <si>
    <r>
      <t>Первичная медико-санитарная помощь, не включенная в базовую программу обязательного медицинского страхования.</t>
    </r>
    <r>
      <rPr>
        <b/>
        <sz val="12"/>
        <color rgb="FF0000FF"/>
        <rFont val="Times New Roman"/>
        <family val="1"/>
        <charset val="204"/>
      </rPr>
      <t xml:space="preserve"> Проведение углубленных медицинских исследования спортсменов</t>
    </r>
    <r>
      <rPr>
        <sz val="12"/>
        <color rgb="FF0000FF"/>
        <rFont val="Times New Roman"/>
        <family val="1"/>
        <charset val="204"/>
      </rPr>
      <t xml:space="preserve"> субъекта Российской Федерации. Условия оказания - </t>
    </r>
    <r>
      <rPr>
        <b/>
        <sz val="12"/>
        <color rgb="FF0000FF"/>
        <rFont val="Times New Roman"/>
        <family val="1"/>
        <charset val="204"/>
      </rPr>
      <t>Амбулаторно.</t>
    </r>
  </si>
  <si>
    <t>Количество исследований</t>
  </si>
  <si>
    <t>Число спортсменов</t>
  </si>
  <si>
    <t>Случаи лечения</t>
  </si>
  <si>
    <t>Случаи госпитализации</t>
  </si>
  <si>
    <t>Количество койко-дней</t>
  </si>
  <si>
    <t>Единица</t>
  </si>
  <si>
    <t>Условная единица</t>
  </si>
  <si>
    <t>Койко-дней</t>
  </si>
  <si>
    <t>Количество вызовов</t>
  </si>
  <si>
    <r>
      <t xml:space="preserve">Индекс освоения финансовых средств, (гр. 6 = </t>
    </r>
    <r>
      <rPr>
        <sz val="10"/>
        <color rgb="FF0000FF"/>
        <rFont val="Times New Roman"/>
        <family val="1"/>
        <charset val="204"/>
      </rPr>
      <t>гр. 5</t>
    </r>
    <r>
      <rPr>
        <sz val="10"/>
        <color theme="1"/>
        <rFont val="Times New Roman"/>
        <family val="1"/>
        <charset val="204"/>
      </rPr>
      <t xml:space="preserve"> /( </t>
    </r>
    <r>
      <rPr>
        <sz val="10"/>
        <color rgb="FF0000FF"/>
        <rFont val="Times New Roman"/>
        <family val="1"/>
        <charset val="204"/>
      </rPr>
      <t>гр. 2</t>
    </r>
    <r>
      <rPr>
        <sz val="10"/>
        <color theme="1"/>
        <rFont val="Times New Roman"/>
        <family val="1"/>
        <charset val="204"/>
      </rPr>
      <t xml:space="preserve"> + </t>
    </r>
    <r>
      <rPr>
        <sz val="10"/>
        <color rgb="FF0000FF"/>
        <rFont val="Times New Roman"/>
        <family val="1"/>
        <charset val="204"/>
      </rPr>
      <t>гр. 3</t>
    </r>
    <r>
      <rPr>
        <sz val="10"/>
        <color theme="1"/>
        <rFont val="Times New Roman"/>
        <family val="1"/>
        <charset val="204"/>
      </rPr>
      <t xml:space="preserve"> + </t>
    </r>
    <r>
      <rPr>
        <sz val="10"/>
        <color rgb="FF0000FF"/>
        <rFont val="Times New Roman"/>
        <family val="1"/>
        <charset val="204"/>
      </rPr>
      <t>гр. 4</t>
    </r>
    <r>
      <rPr>
        <sz val="10"/>
        <color theme="1"/>
        <rFont val="Times New Roman"/>
        <family val="1"/>
        <charset val="204"/>
      </rPr>
      <t>))</t>
    </r>
  </si>
  <si>
    <t xml:space="preserve">Паллиативная медицинская помощь. </t>
  </si>
  <si>
    <t>ИТОГО</t>
  </si>
  <si>
    <t>Врач работает на 0,5 ставки (ребенок до 3-х лет). По году показатели будут выровнены.</t>
  </si>
  <si>
    <r>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t>
    </r>
    <r>
      <rPr>
        <b/>
        <sz val="12"/>
        <color rgb="FF0000FF"/>
        <rFont val="Times New Roman"/>
        <family val="1"/>
        <charset val="204"/>
      </rPr>
      <t>Наркология. Амбулаторно.</t>
    </r>
  </si>
  <si>
    <r>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t>
    </r>
    <r>
      <rPr>
        <b/>
        <sz val="12"/>
        <color rgb="FF0000FF"/>
        <rFont val="Times New Roman"/>
        <family val="1"/>
        <charset val="204"/>
      </rPr>
      <t>Психиатрия. Амбулаторно</t>
    </r>
    <r>
      <rPr>
        <sz val="12"/>
        <color rgb="FF0000FF"/>
        <rFont val="Times New Roman"/>
        <family val="1"/>
        <charset val="204"/>
      </rPr>
      <t>.</t>
    </r>
  </si>
  <si>
    <r>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t>
    </r>
    <r>
      <rPr>
        <b/>
        <sz val="12"/>
        <color rgb="FF0000FF"/>
        <rFont val="Times New Roman"/>
        <family val="1"/>
        <charset val="204"/>
      </rPr>
      <t>Фтизиатрия. Амбулаторно.</t>
    </r>
  </si>
  <si>
    <r>
      <rPr>
        <b/>
        <sz val="12"/>
        <color theme="1"/>
        <rFont val="Times New Roman"/>
        <family val="1"/>
        <charset val="204"/>
      </rPr>
      <t xml:space="preserve">Наркология. Амбулаторно </t>
    </r>
    <r>
      <rPr>
        <sz val="12"/>
        <color theme="1"/>
        <rFont val="Times New Roman"/>
        <family val="1"/>
        <charset val="204"/>
      </rPr>
      <t>(посещения)</t>
    </r>
  </si>
  <si>
    <r>
      <rPr>
        <b/>
        <sz val="12"/>
        <color theme="1"/>
        <rFont val="Times New Roman"/>
        <family val="1"/>
        <charset val="204"/>
      </rPr>
      <t xml:space="preserve">Наркология. Амбулаторно </t>
    </r>
    <r>
      <rPr>
        <sz val="12"/>
        <color theme="1"/>
        <rFont val="Times New Roman"/>
        <family val="1"/>
        <charset val="204"/>
      </rPr>
      <t>(обращения)</t>
    </r>
  </si>
  <si>
    <r>
      <rPr>
        <b/>
        <sz val="12"/>
        <color theme="1"/>
        <rFont val="Times New Roman"/>
        <family val="1"/>
        <charset val="204"/>
      </rPr>
      <t xml:space="preserve">Психиатрия. Амбулаторно </t>
    </r>
    <r>
      <rPr>
        <sz val="12"/>
        <color theme="1"/>
        <rFont val="Times New Roman"/>
        <family val="1"/>
        <charset val="204"/>
      </rPr>
      <t>(посещения).</t>
    </r>
  </si>
  <si>
    <r>
      <rPr>
        <b/>
        <sz val="12"/>
        <color theme="1"/>
        <rFont val="Times New Roman"/>
        <family val="1"/>
        <charset val="204"/>
      </rPr>
      <t>Психиатрия. Амбулаторно</t>
    </r>
    <r>
      <rPr>
        <sz val="12"/>
        <color theme="1"/>
        <rFont val="Times New Roman"/>
        <family val="1"/>
        <charset val="204"/>
      </rPr>
      <t xml:space="preserve"> (обращения).</t>
    </r>
  </si>
  <si>
    <r>
      <rPr>
        <b/>
        <sz val="12"/>
        <color theme="1"/>
        <rFont val="Times New Roman"/>
        <family val="1"/>
        <charset val="204"/>
      </rPr>
      <t xml:space="preserve">Фтизиатрия. Амбулаторно </t>
    </r>
    <r>
      <rPr>
        <sz val="12"/>
        <color theme="1"/>
        <rFont val="Times New Roman"/>
        <family val="1"/>
        <charset val="204"/>
      </rPr>
      <t>(посещения)</t>
    </r>
  </si>
  <si>
    <r>
      <rPr>
        <b/>
        <sz val="12"/>
        <color theme="1"/>
        <rFont val="Times New Roman"/>
        <family val="1"/>
        <charset val="204"/>
      </rPr>
      <t xml:space="preserve">Фтизиатрия. Амбулаторно </t>
    </r>
    <r>
      <rPr>
        <sz val="12"/>
        <color theme="1"/>
        <rFont val="Times New Roman"/>
        <family val="1"/>
        <charset val="204"/>
      </rPr>
      <t>(обращения)</t>
    </r>
  </si>
  <si>
    <t xml:space="preserve">Психиатрия. Стационар.    </t>
  </si>
  <si>
    <t>Психиатрия-наркология (в части наркологии). Дневной стационар</t>
  </si>
  <si>
    <t>Фтизиатрия. Дневной стационар</t>
  </si>
  <si>
    <r>
      <rPr>
        <b/>
        <sz val="12"/>
        <color theme="1"/>
        <rFont val="Times New Roman"/>
        <family val="1"/>
        <charset val="204"/>
      </rPr>
      <t>Проведение углубленных медицинских исследования спортсменов.</t>
    </r>
    <r>
      <rPr>
        <sz val="12"/>
        <color theme="1"/>
        <rFont val="Times New Roman"/>
        <family val="1"/>
        <charset val="204"/>
      </rPr>
      <t xml:space="preserve"> </t>
    </r>
    <r>
      <rPr>
        <b/>
        <sz val="12"/>
        <color theme="1"/>
        <rFont val="Times New Roman"/>
        <family val="1"/>
        <charset val="204"/>
      </rPr>
      <t>Амбулаторно.</t>
    </r>
  </si>
  <si>
    <t>Скорая, в том числе скорая специализированная, медицинская помощь</t>
  </si>
  <si>
    <t xml:space="preserve">Психиатрия-наркология (в части наркологии). Стационар.    </t>
  </si>
  <si>
    <t>Затраты на оказание гос.услуги (работы) согласно гос.заданию (без учета затрат на содержание гос.имущества Тверской области)</t>
  </si>
  <si>
    <t>Фактическое значение показателя объема гос. услуги</t>
  </si>
  <si>
    <t>Годовое значение показателя объема гос. услуги</t>
  </si>
  <si>
    <r>
      <t>Индекс достижения показателей объема гос.услуги, выполнения (</t>
    </r>
    <r>
      <rPr>
        <sz val="13"/>
        <color theme="1"/>
        <rFont val="Times New Roman"/>
        <family val="1"/>
        <charset val="204"/>
      </rPr>
      <t>I</t>
    </r>
    <r>
      <rPr>
        <sz val="11"/>
        <color theme="1"/>
        <rFont val="Times New Roman"/>
        <family val="1"/>
        <charset val="204"/>
      </rPr>
      <t>ojy =</t>
    </r>
    <r>
      <rPr>
        <sz val="12"/>
        <color theme="1"/>
        <rFont val="Times New Roman"/>
        <family val="1"/>
        <charset val="204"/>
      </rPr>
      <t xml:space="preserve"> О</t>
    </r>
    <r>
      <rPr>
        <sz val="11"/>
        <color theme="1"/>
        <rFont val="Times New Roman"/>
        <family val="1"/>
        <charset val="204"/>
      </rPr>
      <t>фактi</t>
    </r>
    <r>
      <rPr>
        <sz val="12"/>
        <color theme="1"/>
        <rFont val="Times New Roman"/>
        <family val="1"/>
        <charset val="204"/>
      </rPr>
      <t>/О</t>
    </r>
    <r>
      <rPr>
        <sz val="11"/>
        <color theme="1"/>
        <rFont val="Times New Roman"/>
        <family val="1"/>
        <charset val="204"/>
      </rPr>
      <t>планi )</t>
    </r>
  </si>
  <si>
    <r>
      <t>Вес показателя затрат в общем объеме гос.услуг (работ) в рамках гос.задания (Bj= Зпланi /</t>
    </r>
    <r>
      <rPr>
        <sz val="13"/>
        <color theme="1"/>
        <rFont val="Times New Roman"/>
        <family val="1"/>
        <charset val="204"/>
      </rPr>
      <t xml:space="preserve"> </t>
    </r>
    <r>
      <rPr>
        <sz val="13"/>
        <color theme="1"/>
        <rFont val="Calibri"/>
        <family val="2"/>
        <charset val="204"/>
      </rPr>
      <t>Σ</t>
    </r>
    <r>
      <rPr>
        <sz val="11"/>
        <color theme="1"/>
        <rFont val="Times New Roman"/>
        <family val="1"/>
        <charset val="204"/>
      </rPr>
      <t xml:space="preserve">Зпланi) </t>
    </r>
  </si>
  <si>
    <t xml:space="preserve">Итоговое выполнение гос.задания с учетом веса показателя объема гос.услуг </t>
  </si>
  <si>
    <t>Плановое (кв./полгода/ 9месяцев) значение показателя объема гос. услуги</t>
  </si>
  <si>
    <r>
      <t>Индекс достижения показателей объема гос.услуги, выполнения в Отчетном периоде (по отношению к плану)  (</t>
    </r>
    <r>
      <rPr>
        <sz val="13"/>
        <color theme="1"/>
        <rFont val="Times New Roman"/>
        <family val="1"/>
        <charset val="204"/>
      </rPr>
      <t>I</t>
    </r>
    <r>
      <rPr>
        <sz val="11"/>
        <color theme="1"/>
        <rFont val="Times New Roman"/>
        <family val="1"/>
        <charset val="204"/>
      </rPr>
      <t>ojy =</t>
    </r>
    <r>
      <rPr>
        <sz val="12"/>
        <color theme="1"/>
        <rFont val="Times New Roman"/>
        <family val="1"/>
        <charset val="204"/>
      </rPr>
      <t xml:space="preserve"> О</t>
    </r>
    <r>
      <rPr>
        <sz val="11"/>
        <color theme="1"/>
        <rFont val="Times New Roman"/>
        <family val="1"/>
        <charset val="204"/>
      </rPr>
      <t>фактi</t>
    </r>
    <r>
      <rPr>
        <sz val="12"/>
        <color theme="1"/>
        <rFont val="Times New Roman"/>
        <family val="1"/>
        <charset val="204"/>
      </rPr>
      <t>/О</t>
    </r>
    <r>
      <rPr>
        <sz val="11"/>
        <color theme="1"/>
        <rFont val="Times New Roman"/>
        <family val="1"/>
        <charset val="204"/>
      </rPr>
      <t xml:space="preserve">планi ) </t>
    </r>
  </si>
  <si>
    <t xml:space="preserve">Разрешенный к использованию остаток субсидии на выполнение гос.задания , руб. </t>
  </si>
  <si>
    <t xml:space="preserve">Кассовый расход на оказание гос.услуг, руб. </t>
  </si>
  <si>
    <t>Амбулаторно-поликлиническая медицинская помощь</t>
  </si>
  <si>
    <t>Специализированная стационарная медицинская помощь</t>
  </si>
  <si>
    <t>Индекс освоения финансовых средств, (гр.12 = гр.11/( гр.9 + гр.10))</t>
  </si>
  <si>
    <t>Специализированная медицинская помощь в дневных стационарах всех типов</t>
  </si>
  <si>
    <t>Сумма субсидии на выполнение гос.задания, перечисленная на лицевой счет учреждения за отчетный период (без учета остатков предыд. периодов), руб.</t>
  </si>
  <si>
    <t>Критерий фин.-экон.эффект. реализации гос.задания в отчетном периоде (гр.7/гр.12)</t>
  </si>
  <si>
    <t>Наименование государственных услуг / работ</t>
  </si>
  <si>
    <t>Критерий финансово-экономической эффективности реализации государственного задания в отчетном периоде,                                                                    гр. 3 = гр. 1 / гр. 2</t>
  </si>
  <si>
    <t>Главный врач ГБУЗ "Торжокская ЦРБ"</t>
  </si>
  <si>
    <t xml:space="preserve">                  И. А. Выжимов</t>
  </si>
  <si>
    <t>Количество освидетельствований</t>
  </si>
  <si>
    <t>Количество выполненных работ</t>
  </si>
  <si>
    <t>Наименование показателя контроля за исполнением государственного задания</t>
  </si>
  <si>
    <t>Источники ифнормации о фактическом значении показателя контроля за исполеннием государственного задания</t>
  </si>
  <si>
    <t>5.1</t>
  </si>
  <si>
    <t>5.2</t>
  </si>
  <si>
    <t>5.3</t>
  </si>
  <si>
    <t>6.2</t>
  </si>
  <si>
    <t>6.3</t>
  </si>
  <si>
    <t>7.1</t>
  </si>
  <si>
    <t>7.2</t>
  </si>
  <si>
    <t>7.3</t>
  </si>
  <si>
    <t>8.1</t>
  </si>
  <si>
    <t>8.2</t>
  </si>
  <si>
    <t>8.3</t>
  </si>
  <si>
    <t>9.1</t>
  </si>
  <si>
    <t>9.3</t>
  </si>
  <si>
    <t>9.2</t>
  </si>
  <si>
    <t>10.1</t>
  </si>
  <si>
    <t>10.2</t>
  </si>
  <si>
    <t>10.3</t>
  </si>
  <si>
    <t>11.1</t>
  </si>
  <si>
    <t>11.2</t>
  </si>
  <si>
    <t>11.3</t>
  </si>
  <si>
    <t>12.1</t>
  </si>
  <si>
    <t>12.2</t>
  </si>
  <si>
    <t>12.3</t>
  </si>
  <si>
    <t>13.1</t>
  </si>
  <si>
    <t>13.2</t>
  </si>
  <si>
    <t>13.3</t>
  </si>
  <si>
    <t>14.1</t>
  </si>
  <si>
    <t>14.2</t>
  </si>
  <si>
    <t>14.3</t>
  </si>
  <si>
    <t>Штук</t>
  </si>
  <si>
    <t>15.1</t>
  </si>
  <si>
    <t>15.2</t>
  </si>
  <si>
    <t>15.3</t>
  </si>
  <si>
    <t>16.1</t>
  </si>
  <si>
    <t>16.2</t>
  </si>
  <si>
    <t>Часть IV. Достижение показателей качества государственной услуги (работы)</t>
  </si>
  <si>
    <t>Принят на работу еще один врач-психиатр (внешний совместитель).</t>
  </si>
  <si>
    <t xml:space="preserve">Врач-психиатр (внешний совместитель) находился на больничном листе. </t>
  </si>
  <si>
    <t xml:space="preserve">Единственный специалист (врач-нарколог) находился на больничном листе. </t>
  </si>
  <si>
    <t>Активная работа с диспансерной группой.</t>
  </si>
  <si>
    <t xml:space="preserve">Работа с контингетном подлежащим обследованию специалиста. </t>
  </si>
  <si>
    <t>Форма № 062/у "Врачебно-контрольная карта диспансерного наблюдения спортсмена".</t>
  </si>
  <si>
    <t>В. А. Синода</t>
  </si>
  <si>
    <t>Заместитель Председателя Правительства Тверской области -  Министр здравоохранения Тверской области</t>
  </si>
  <si>
    <t>наименование должности руководителя исполнительного органа</t>
  </si>
  <si>
    <t>государственной власти Тверской области, осуществляющего</t>
  </si>
  <si>
    <t>функции и полномочия учредителя государственного учреждения</t>
  </si>
  <si>
    <t>Активная работа со страховыми медицинскими организациями.</t>
  </si>
  <si>
    <t>Не полная укомплектованность выездных бригад, уход в декретный отпуск 5 фельдшеров.</t>
  </si>
  <si>
    <t>"15" января 2018 г.</t>
  </si>
  <si>
    <t>Работы:</t>
  </si>
  <si>
    <t>Услуги:</t>
  </si>
  <si>
    <t>6.1</t>
  </si>
  <si>
    <t>17.1</t>
  </si>
  <si>
    <t>18.1</t>
  </si>
  <si>
    <t>18.2</t>
  </si>
  <si>
    <t>Медицинская помощь в экстренной форме незастрахованным гражданам в системе обязательного медицинского страхования.</t>
  </si>
  <si>
    <t>08209000000000001001102</t>
  </si>
  <si>
    <t>Категрории потребителей государственной услуги (работы)</t>
  </si>
  <si>
    <t>Физические лица, в т.ч.отдельные категории граждан, установленные законодательством РФ</t>
  </si>
  <si>
    <t>08200001200500003003102</t>
  </si>
  <si>
    <t>08200001200400003006103</t>
  </si>
  <si>
    <t>08200001200100003002103</t>
  </si>
  <si>
    <t>08200000700000003001103</t>
  </si>
  <si>
    <t xml:space="preserve">Медицинское освидетельствование на состояние опьянения (алкогольного, наркотического или иного токсического). </t>
  </si>
  <si>
    <t>Работа</t>
  </si>
  <si>
    <t>Органы государственной власти; физические лица, юридические лица</t>
  </si>
  <si>
    <t>Спортсмены субъектов РФ</t>
  </si>
  <si>
    <t>Оказание медицинской помощи при проведении официальных физкультурных, спортивных и массово-спортивных зрелищных мероприятий в соответствии с распорядительными документами субъекта Российской Федерации.</t>
  </si>
  <si>
    <t>Физические лица</t>
  </si>
  <si>
    <t>08202000200000001006101</t>
  </si>
  <si>
    <t>08202000100000001007101</t>
  </si>
  <si>
    <t>08202000300000002004102</t>
  </si>
  <si>
    <t>Отдельные категории граждан, установленные законодательством РФ; Физические лица</t>
  </si>
  <si>
    <r>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t>
    </r>
    <r>
      <rPr>
        <b/>
        <sz val="12"/>
        <color rgb="FF0000FF"/>
        <rFont val="Times New Roman"/>
        <family val="1"/>
        <charset val="204"/>
      </rPr>
      <t>Венерология. Амбулаторно.</t>
    </r>
  </si>
  <si>
    <r>
      <t>Специализированная медицинская помощь (за исключением высокотехнологичной медицинской помощи), не включенная в базовую программу обязательного медицинского страхования, по профилям:</t>
    </r>
    <r>
      <rPr>
        <b/>
        <sz val="12"/>
        <color rgb="FF0000FF"/>
        <rFont val="Times New Roman"/>
        <family val="1"/>
        <charset val="204"/>
      </rPr>
      <t xml:space="preserve"> Психиатрия-наркология (в части психиатрии). Стационар.    </t>
    </r>
  </si>
  <si>
    <t>08391001600000003009100</t>
  </si>
  <si>
    <t>08384000000000000009102</t>
  </si>
  <si>
    <t>08204000600000004007101</t>
  </si>
  <si>
    <t>Процент</t>
  </si>
  <si>
    <t xml:space="preserve">                                                                         Патологическая анатомия</t>
  </si>
  <si>
    <r>
      <t xml:space="preserve">Разрешенный к использованию остаток субсидии на выполнение государственного задания за отчетный финансовый год, руб. </t>
    </r>
    <r>
      <rPr>
        <i/>
        <sz val="10"/>
        <color rgb="FFFF0000"/>
        <rFont val="Times New Roman"/>
        <family val="1"/>
        <charset val="204"/>
      </rPr>
      <t>(остаток средств 2017 года)</t>
    </r>
  </si>
  <si>
    <t>Работа полиции.</t>
  </si>
  <si>
    <t xml:space="preserve">                                                                                          Медицинская помощь в экстренной форме незастрахованным гражданам в системе обязательного медицинского страхования.</t>
  </si>
  <si>
    <t>Форма № 065/у "Медицинская карта больного венерическими заболеваниями".                 Форма № 025-1/у "Талон амбулаторного пациента".</t>
  </si>
  <si>
    <t>Форма № 003/у «Медицинская карта стационарного больного».                            Форма № 066/у-02 "Статистическая карта выбывшего из стационара".</t>
  </si>
  <si>
    <t>Форма № 025/у "Медицинская карта амбулаторного больного".                                     Форма № 025-1/у "Талон амбулаторного пациента".</t>
  </si>
  <si>
    <t>Форма № 025/у "Медицинская карта амбулаторного больного"/Форма № 025/у-05-88 "Медицинская карта амбулаторного наркологического больного".                                     Форма № 025-1/у "Талон амбулаторного пациента".</t>
  </si>
  <si>
    <t>Форма № 013/у "Протокол (карта) патологоанатомического исселедования".               Форма № 014/у "Направление на патологогистологическое исселедование".</t>
  </si>
  <si>
    <t>Форма "Журнал регистрации медицинских освидетельствований на состояние опьянения (алкогольного, наркотического или иного токсического)".</t>
  </si>
  <si>
    <t>Форма № 067/у "Журнал регистрации медицинской помощи, оказываемой на занятиях физкультуры и спортивных мероприятиях".                                                    Форма № 068/у "Журнал медицинского обслуживания физкультурных мероприятий".</t>
  </si>
  <si>
    <t>Форма № 003/у «Медицинская карта стационарного больного».                            Форма № 066/у-02 "Статистическая карта выбывшего из стационара".                                       Форма № 066-1/у-02 "Статистическая карта выбывшего из психиатрического (наркологического) стационара".</t>
  </si>
  <si>
    <t>Форма № 025/у "Медицинская карта амбулаторного больного".                                  Форма № 061/у "Медицинская карта больного туберкулезом".                                           Форма № 025-1/у "Талон амбулаторного пациента".</t>
  </si>
  <si>
    <t>Форма № 109/у "Журнал записи вызовов скорой медицинской помощи".                            Форма № 110/у "Карта вызова скорой медицинской помощи".</t>
  </si>
  <si>
    <t>Не полная укомплектованность выездных бригад, уход в декретный отпуск фельдшеров.</t>
  </si>
  <si>
    <t>Врач находился на листе временной нетрудоспособности,  в отпуске, уволился.   Работа специалиста по совместительству.</t>
  </si>
  <si>
    <t>Активная работа со страховыми медицинскими организациями и специалистами межтерриториальных фондов.</t>
  </si>
  <si>
    <t xml:space="preserve">Активная работа с контингетном подлежащим обследованию специалиста. </t>
  </si>
  <si>
    <t>(за 9 месяцев 2018 год)</t>
  </si>
  <si>
    <t>за отчетный период с 01.01.2018г.  по 30.09.2018г.</t>
  </si>
  <si>
    <t xml:space="preserve">Увольнение основного работника. Работа с контингетном подлежащим обследованию специалиста. </t>
  </si>
  <si>
    <t>Работает врач внешний совместитель.</t>
  </si>
  <si>
    <r>
      <t xml:space="preserve">                                                                         </t>
    </r>
    <r>
      <rPr>
        <b/>
        <sz val="13"/>
        <rFont val="Times New Roman"/>
        <family val="1"/>
        <charset val="204"/>
      </rPr>
      <t>Патологическая анатомия</t>
    </r>
  </si>
  <si>
    <r>
      <t>Специализированная медицинская помощь (за исключением высокотехнологичной медицинской помощи), не включенная в базовую программу обязательного медицинского страхования, по профилям:</t>
    </r>
    <r>
      <rPr>
        <b/>
        <sz val="12"/>
        <rFont val="Times New Roman"/>
        <family val="1"/>
        <charset val="204"/>
      </rPr>
      <t xml:space="preserve"> </t>
    </r>
    <r>
      <rPr>
        <b/>
        <sz val="13"/>
        <rFont val="Times New Roman"/>
        <family val="1"/>
        <charset val="204"/>
      </rPr>
      <t xml:space="preserve">Психиатрия-наркология (в части психиатрии). Стационар.    </t>
    </r>
  </si>
  <si>
    <r>
      <t xml:space="preserve">Специализированная медицинская помощь (за исключением высокотехнологичной медицинской помощи), не включенная в базовую программу обязательного медицинского страхования, по профилям: </t>
    </r>
    <r>
      <rPr>
        <b/>
        <sz val="13"/>
        <rFont val="Times New Roman"/>
        <family val="1"/>
        <charset val="204"/>
      </rPr>
      <t>Фтизиатрия. Дневной стационар</t>
    </r>
  </si>
  <si>
    <r>
      <t>Первичная медико-санитарная помощь, не включенная в базовую программу обязательного медицинского страхования.</t>
    </r>
    <r>
      <rPr>
        <b/>
        <sz val="12"/>
        <rFont val="Times New Roman"/>
        <family val="1"/>
        <charset val="204"/>
      </rPr>
      <t xml:space="preserve"> </t>
    </r>
    <r>
      <rPr>
        <b/>
        <sz val="13"/>
        <rFont val="Times New Roman"/>
        <family val="1"/>
        <charset val="204"/>
      </rPr>
      <t>Проведение углубленных медицинских исследования спортсменов</t>
    </r>
    <r>
      <rPr>
        <sz val="12"/>
        <rFont val="Times New Roman"/>
        <family val="1"/>
        <charset val="204"/>
      </rPr>
      <t xml:space="preserve"> субъекта Российской Федерации. Условия оказания - </t>
    </r>
    <r>
      <rPr>
        <b/>
        <sz val="12"/>
        <rFont val="Times New Roman"/>
        <family val="1"/>
        <charset val="204"/>
      </rPr>
      <t>Амбулаторно.</t>
    </r>
  </si>
  <si>
    <r>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t>
    </r>
    <r>
      <rPr>
        <b/>
        <sz val="13"/>
        <rFont val="Times New Roman"/>
        <family val="1"/>
        <charset val="204"/>
      </rPr>
      <t>Фтизиатрия. Амбулаторно.</t>
    </r>
  </si>
  <si>
    <r>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t>
    </r>
    <r>
      <rPr>
        <b/>
        <sz val="13"/>
        <rFont val="Times New Roman"/>
        <family val="1"/>
        <charset val="204"/>
      </rPr>
      <t>Венерология. Амбулаторно.</t>
    </r>
  </si>
  <si>
    <r>
      <t xml:space="preserve">Скорая, в том числе скорая специализированная, медицинская помощь (включая медицинскую эвакуацию), не включенная в базовую программу обязательного медицинского страхования, а также оказание медицинской помощи при чрезвычайных ситуациях. </t>
    </r>
    <r>
      <rPr>
        <b/>
        <sz val="13"/>
        <rFont val="Times New Roman"/>
        <family val="1"/>
        <charset val="204"/>
      </rPr>
      <t>Скорая, в том числе скорая специализированная, медицинская помощь</t>
    </r>
    <r>
      <rPr>
        <b/>
        <sz val="12"/>
        <rFont val="Times New Roman"/>
        <family val="1"/>
        <charset val="204"/>
      </rPr>
      <t xml:space="preserve"> </t>
    </r>
    <r>
      <rPr>
        <sz val="12"/>
        <rFont val="Times New Roman"/>
        <family val="1"/>
        <charset val="204"/>
      </rPr>
      <t>(за исключением санитарно-авиационной эвакуации). Вне медицинской организации.</t>
    </r>
  </si>
  <si>
    <r>
      <rPr>
        <b/>
        <sz val="13"/>
        <rFont val="Times New Roman"/>
        <family val="1"/>
        <charset val="204"/>
      </rPr>
      <t xml:space="preserve">Паллиативная медицинская помощь. </t>
    </r>
    <r>
      <rPr>
        <sz val="12"/>
        <rFont val="Times New Roman"/>
        <family val="1"/>
        <charset val="204"/>
      </rPr>
      <t>Стационар</t>
    </r>
  </si>
  <si>
    <r>
      <t>Специализированная медицинская помощь (за исключением высокотехнологичной медицинской помощи), не включенная в базовую программу обязательного медицинского страхования, по профилям:</t>
    </r>
    <r>
      <rPr>
        <b/>
        <sz val="12"/>
        <rFont val="Times New Roman"/>
        <family val="1"/>
        <charset val="204"/>
      </rPr>
      <t xml:space="preserve"> </t>
    </r>
    <r>
      <rPr>
        <b/>
        <sz val="13"/>
        <rFont val="Times New Roman"/>
        <family val="1"/>
        <charset val="204"/>
      </rPr>
      <t xml:space="preserve">Психиатрия-наркология (в части наркологии). Стационар.    </t>
    </r>
  </si>
  <si>
    <r>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t>
    </r>
    <r>
      <rPr>
        <b/>
        <sz val="13"/>
        <rFont val="Times New Roman"/>
        <family val="1"/>
        <charset val="204"/>
      </rPr>
      <t>Наркология. Амбулаторно.</t>
    </r>
  </si>
  <si>
    <r>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t>
    </r>
    <r>
      <rPr>
        <b/>
        <sz val="13"/>
        <rFont val="Times New Roman"/>
        <family val="1"/>
        <charset val="204"/>
      </rPr>
      <t>Психиатрия. Амбулаторно.</t>
    </r>
  </si>
  <si>
    <r>
      <t xml:space="preserve">Критерий финансово-экономической эффективности реализации государственного задания в отчетном периоде 0,8 &lt; </t>
    </r>
    <r>
      <rPr>
        <b/>
        <sz val="11"/>
        <color theme="1"/>
        <rFont val="Times New Roman"/>
        <family val="1"/>
        <charset val="204"/>
      </rPr>
      <t>1,12</t>
    </r>
    <r>
      <rPr>
        <sz val="11"/>
        <color theme="1"/>
        <rFont val="Times New Roman"/>
        <family val="1"/>
        <charset val="204"/>
      </rPr>
      <t xml:space="preserve">&lt;1,72.  </t>
    </r>
    <r>
      <rPr>
        <u/>
        <sz val="11"/>
        <color theme="1"/>
        <rFont val="Times New Roman"/>
        <family val="1"/>
        <charset val="204"/>
      </rPr>
      <t>Государственное задание в отчетном периоде выполнено эффективно.</t>
    </r>
  </si>
  <si>
    <r>
      <rPr>
        <b/>
        <sz val="12"/>
        <rFont val="Times New Roman"/>
        <family val="1"/>
        <charset val="204"/>
      </rPr>
      <t xml:space="preserve">Амбулаторно-поликлиническая медицинская помощь </t>
    </r>
    <r>
      <rPr>
        <sz val="12"/>
        <rFont val="Times New Roman"/>
        <family val="1"/>
        <charset val="204"/>
      </rPr>
      <t>(первичная медико-санитарная помощь), не включенная в базовую программу обязательного медицинского страхования.</t>
    </r>
  </si>
  <si>
    <r>
      <rPr>
        <b/>
        <sz val="12"/>
        <rFont val="Times New Roman"/>
        <family val="1"/>
        <charset val="204"/>
      </rPr>
      <t>Специализированная стационарная медицинская помощь</t>
    </r>
    <r>
      <rPr>
        <sz val="12"/>
        <rFont val="Times New Roman"/>
        <family val="1"/>
        <charset val="204"/>
      </rPr>
      <t xml:space="preserve"> (за исключением высокотехнологичной медицинской помощи), не включенная в базовую программу обязательного медицинского страхования.</t>
    </r>
  </si>
  <si>
    <r>
      <t xml:space="preserve">Из предусмотренной суммы субсидии на год </t>
    </r>
    <r>
      <rPr>
        <u/>
        <sz val="11"/>
        <color rgb="FFFF0000"/>
        <rFont val="Times New Roman"/>
        <family val="1"/>
        <charset val="204"/>
      </rPr>
      <t>не разрешены к расходованию</t>
    </r>
    <r>
      <rPr>
        <sz val="11"/>
        <color theme="1"/>
        <rFont val="Times New Roman"/>
        <family val="1"/>
        <charset val="204"/>
      </rPr>
      <t xml:space="preserve"> (КВР 244 КОСГУ 300) средства в сумме 1 280 050,00 руб.                                                                                                                                  Контракты на коммунальные услуги заключены до конца года, оплата производится помесячно в соответствии с представленными счетами.                                                                                                                                                                          Конртакты на поставку медикаментов и изделий медицинских средств, на поставку продуктов питания заключены до конца года.                                                                                                                                Контракт на поставку кухонного оборудования на стадии заключения (19 400,00 руб.)                                                                                                                                                                                                                                                                                  </t>
    </r>
  </si>
  <si>
    <t>Контракты за коммунальные услуги заключен до конца года, оплата производится помесячно, в соответствии с представленными счетами.                                                                                                                                                                                                                                                                                                                                 Конртакты на поставку медикаментов и изделий медицинских средств заключены до конца года.</t>
  </si>
  <si>
    <r>
      <rPr>
        <b/>
        <sz val="12"/>
        <rFont val="Times New Roman"/>
        <family val="1"/>
        <charset val="204"/>
      </rPr>
      <t>Специализированная медицинская помощь</t>
    </r>
    <r>
      <rPr>
        <sz val="12"/>
        <rFont val="Times New Roman"/>
        <family val="1"/>
        <charset val="204"/>
      </rPr>
      <t xml:space="preserve"> </t>
    </r>
    <r>
      <rPr>
        <b/>
        <sz val="12"/>
        <rFont val="Times New Roman"/>
        <family val="1"/>
        <charset val="204"/>
      </rPr>
      <t xml:space="preserve">в дневных стационарах всех типов </t>
    </r>
    <r>
      <rPr>
        <sz val="12"/>
        <rFont val="Times New Roman"/>
        <family val="1"/>
        <charset val="204"/>
      </rPr>
      <t>(за исключением высокотехнологичной медицинской помощи), не включенная в базовую программу обязательного медицинского страхования.</t>
    </r>
  </si>
  <si>
    <r>
      <t xml:space="preserve">Из предусмотренной суммы субсидии на год </t>
    </r>
    <r>
      <rPr>
        <u/>
        <sz val="11"/>
        <color rgb="FFFF0000"/>
        <rFont val="Times New Roman"/>
        <family val="1"/>
        <charset val="204"/>
      </rPr>
      <t>не разрешены к расходованию</t>
    </r>
    <r>
      <rPr>
        <sz val="11"/>
        <color theme="1"/>
        <rFont val="Times New Roman"/>
        <family val="1"/>
        <charset val="204"/>
      </rPr>
      <t xml:space="preserve"> (КВР 244 КОСГУ 300) средства в сумме 249 902,00 руб.                                                                                                                                  Контракты за коммунальные услуги и услуги связи заключены до конца года, оплата производится помесячно, в соответствии с представленными счетами.                                                                               Конртакты на поставку медикаментов и изделий медицинских средств заключены до конца года с соответствующей оплатой.                                                                                     </t>
    </r>
  </si>
  <si>
    <r>
      <rPr>
        <b/>
        <sz val="12"/>
        <rFont val="Times New Roman"/>
        <family val="1"/>
        <charset val="204"/>
      </rPr>
      <t>Специализированная (санитарно-авиационная) скорая медицинская помощь</t>
    </r>
    <r>
      <rPr>
        <sz val="12"/>
        <rFont val="Times New Roman"/>
        <family val="1"/>
        <charset val="204"/>
      </rPr>
      <t xml:space="preserve">, не включенная в базовую программу обязательного медицинского страхования. </t>
    </r>
    <r>
      <rPr>
        <b/>
        <sz val="12"/>
        <color theme="1"/>
        <rFont val="Times New Roman"/>
        <family val="1"/>
        <charset val="204"/>
      </rPr>
      <t/>
    </r>
  </si>
  <si>
    <t xml:space="preserve">Контракты за коммунальные услуги заключены до конца года, оплата производится помесячно, в соответствии с представленными счетами.                                                                                                                                                                                                                                                                                                                                 Конртакты на поставку медикаментов и изделий медицинских средств заключены до конца года.                         Конртакты на поставку продуктов питания заключены до конца года с соответствующей оплатой.   </t>
  </si>
  <si>
    <r>
      <t xml:space="preserve">Незастрахованные, </t>
    </r>
    <r>
      <rPr>
        <sz val="12"/>
        <rFont val="Times New Roman"/>
        <family val="1"/>
        <charset val="204"/>
      </rPr>
      <t xml:space="preserve">не включенная в базовую программу обязательного медицинского страхования. </t>
    </r>
  </si>
  <si>
    <t>Контракты за коммунальные услуги и услуги связи заключены до конца года, оплата производится помесячно, в соответствии с представленными счетами.                                                                                                                                                                           Конртакты на охрану объектов и материальных ценностей заключен до конца года, оплата производится помесячно, в соответствии с представленными счетами.                                                                                                                     Конртакты на поставку медикаментов и изделий медицинских средств заключены до конца года.                    Налог на землю и на имущество оплачивается ежеквартально.</t>
  </si>
  <si>
    <t xml:space="preserve">Контракты на коммунальные услуги заключены до конца года, оплата производится помесячно в соответствии с представленными счетами.                                                                                                                                                                          Конртакты на поставку медикаментов и изделий медицинских средств заключены до конца года с соответствующей оплатой.                                                                                                                                   Конртакты на поставку продуктов питания заключены до конца года с соответствующей оплатой.                              Налог на землю и на имущество оплачивается ежеквартально.                                                     </t>
  </si>
  <si>
    <r>
      <t xml:space="preserve">Патологоанатомическая служба, </t>
    </r>
    <r>
      <rPr>
        <sz val="12"/>
        <rFont val="Times New Roman"/>
        <family val="1"/>
        <charset val="204"/>
      </rPr>
      <t xml:space="preserve">не включенная в базовую программу обязательного медицинского страхования. </t>
    </r>
  </si>
  <si>
    <r>
      <t>Из предусмотренной суммы субсидии на год</t>
    </r>
    <r>
      <rPr>
        <u/>
        <sz val="11"/>
        <color rgb="FFFF0000"/>
        <rFont val="Times New Roman"/>
        <family val="1"/>
        <charset val="204"/>
      </rPr>
      <t xml:space="preserve"> не разрешены к расходованию </t>
    </r>
    <r>
      <rPr>
        <sz val="11"/>
        <color theme="1"/>
        <rFont val="Times New Roman"/>
        <family val="1"/>
        <charset val="204"/>
      </rPr>
      <t xml:space="preserve">(КВР 244 КОСГУ 300) средства в сумме 72 300 руб.                                                                                                                                                              Контракты за коммунальные услуги и услуги связи заключены до конца года, оплата производится помесячно, в соответствии с представленными счетами.                                                                                                         Конртакты на поставку медикаментов и изделий медицинских средств заключены до конца года с соответствующей оплатой.                                                                                                                                                                       Налог на землю и на имущество оплачивается ежеквартально.                                                                                                                                                                                                                                                          </t>
    </r>
  </si>
  <si>
    <t>Не полная укомплектованность спеицалистами.</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</si>
</sst>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0000"/>
    <numFmt numFmtId="165" formatCode="0.000000000"/>
    <numFmt numFmtId="166" formatCode="#,##0.000000"/>
    <numFmt numFmtId="167" formatCode="#,##0.0"/>
  </numFmts>
  <fonts count="28" x14ac:knownFonts="1">
    <font>
      <sz val="11"/>
      <color theme="1"/>
      <name val="Calibri"/>
      <family val="2"/>
      <charset val="204"/>
      <scheme val="minor"/>
    </font>
    <font>
      <sz val="12"/>
      <color theme="1"/>
      <name val="Times New Roman"/>
      <family val="1"/>
      <charset val="204"/>
    </font>
    <font>
      <sz val="10"/>
      <color theme="1"/>
      <name val="Courier New"/>
      <family val="3"/>
      <charset val="204"/>
    </font>
    <font>
      <sz val="12"/>
      <color rgb="FF0000FF"/>
      <name val="Times New Roman"/>
      <family val="1"/>
      <charset val="204"/>
    </font>
    <font>
      <b/>
      <sz val="12"/>
      <color theme="1"/>
      <name val="Times New Roman"/>
      <family val="1"/>
      <charset val="204"/>
    </font>
    <font>
      <sz val="11"/>
      <color theme="1"/>
      <name val="Times New Roman"/>
      <family val="1"/>
      <charset val="204"/>
    </font>
    <font>
      <b/>
      <sz val="11"/>
      <color theme="1"/>
      <name val="Times New Roman"/>
      <family val="1"/>
      <charset val="204"/>
    </font>
    <font>
      <b/>
      <sz val="12"/>
      <color rgb="FF0000FF"/>
      <name val="Times New Roman"/>
      <family val="1"/>
      <charset val="204"/>
    </font>
    <font>
      <sz val="11"/>
      <color rgb="FF0000FF"/>
      <name val="Calibri"/>
      <family val="2"/>
      <charset val="204"/>
      <scheme val="minor"/>
    </font>
    <font>
      <sz val="11"/>
      <color rgb="FF0000FF"/>
      <name val="Times New Roman"/>
      <family val="1"/>
      <charset val="204"/>
    </font>
    <font>
      <sz val="12"/>
      <name val="Times New Roman"/>
      <family val="1"/>
      <charset val="204"/>
    </font>
    <font>
      <b/>
      <sz val="12"/>
      <name val="Times New Roman"/>
      <family val="1"/>
      <charset val="204"/>
    </font>
    <font>
      <sz val="10"/>
      <color theme="1"/>
      <name val="Times New Roman"/>
      <family val="1"/>
      <charset val="204"/>
    </font>
    <font>
      <i/>
      <sz val="10"/>
      <color rgb="FFFF0000"/>
      <name val="Times New Roman"/>
      <family val="1"/>
      <charset val="204"/>
    </font>
    <font>
      <sz val="10"/>
      <color rgb="FF0000FF"/>
      <name val="Times New Roman"/>
      <family val="1"/>
      <charset val="204"/>
    </font>
    <font>
      <sz val="11"/>
      <name val="Times New Roman"/>
      <family val="1"/>
      <charset val="204"/>
    </font>
    <font>
      <sz val="13"/>
      <color theme="1"/>
      <name val="Times New Roman"/>
      <family val="1"/>
      <charset val="204"/>
    </font>
    <font>
      <sz val="13"/>
      <color theme="1"/>
      <name val="Calibri"/>
      <family val="2"/>
      <charset val="204"/>
    </font>
    <font>
      <u/>
      <sz val="11"/>
      <color theme="1"/>
      <name val="Times New Roman"/>
      <family val="1"/>
      <charset val="204"/>
    </font>
    <font>
      <b/>
      <sz val="11"/>
      <color theme="1"/>
      <name val="Calibri"/>
      <family val="2"/>
      <charset val="204"/>
      <scheme val="minor"/>
    </font>
    <font>
      <b/>
      <sz val="14"/>
      <color theme="1"/>
      <name val="Times New Roman"/>
      <family val="1"/>
      <charset val="204"/>
    </font>
    <font>
      <b/>
      <sz val="13"/>
      <color theme="1"/>
      <name val="Times New Roman"/>
      <family val="1"/>
      <charset val="204"/>
    </font>
    <font>
      <sz val="13"/>
      <color rgb="FF0000FF"/>
      <name val="Times New Roman"/>
      <family val="1"/>
      <charset val="204"/>
    </font>
    <font>
      <sz val="11"/>
      <name val="Calibri"/>
      <family val="2"/>
      <charset val="204"/>
      <scheme val="minor"/>
    </font>
    <font>
      <b/>
      <sz val="11"/>
      <name val="Times New Roman"/>
      <family val="1"/>
      <charset val="204"/>
    </font>
    <font>
      <u/>
      <sz val="11"/>
      <color rgb="FFFF0000"/>
      <name val="Times New Roman"/>
      <family val="1"/>
      <charset val="204"/>
    </font>
    <font>
      <sz val="10"/>
      <color theme="1"/>
      <name val="Calibri"/>
      <family val="2"/>
      <charset val="204"/>
      <scheme val="minor"/>
    </font>
    <font>
      <b/>
      <sz val="13"/>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rgb="FFFFFF00"/>
        <bgColor indexed="64"/>
      </patternFill>
    </fill>
    <fill>
      <patternFill patternType="solid">
        <fgColor theme="9" tint="0.79998168889431442"/>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87">
    <xf numFmtId="0" fontId="0" fillId="0" borderId="0" xfId="0"/>
    <xf numFmtId="0" fontId="2" fillId="0" borderId="0" xfId="0" applyFont="1" applyAlignment="1">
      <alignment horizontal="justify"/>
    </xf>
    <xf numFmtId="0" fontId="1" fillId="0" borderId="0" xfId="0" applyFont="1" applyAlignment="1">
      <alignment horizontal="justify"/>
    </xf>
    <xf numFmtId="49" fontId="1" fillId="0" borderId="0" xfId="0" applyNumberFormat="1" applyFont="1" applyAlignment="1">
      <alignment horizontal="justify"/>
    </xf>
    <xf numFmtId="49" fontId="0" fillId="0" borderId="0" xfId="0" applyNumberFormat="1"/>
    <xf numFmtId="0" fontId="1" fillId="0" borderId="2" xfId="0" applyFont="1" applyBorder="1" applyAlignment="1">
      <alignment horizontal="center" vertical="top" wrapText="1"/>
    </xf>
    <xf numFmtId="0" fontId="1" fillId="0" borderId="2" xfId="0" applyFont="1" applyBorder="1" applyAlignment="1">
      <alignment vertical="center" wrapText="1"/>
    </xf>
    <xf numFmtId="0" fontId="1" fillId="0" borderId="2" xfId="0" applyFont="1" applyBorder="1" applyAlignment="1">
      <alignment horizontal="center" vertical="center" wrapText="1"/>
    </xf>
    <xf numFmtId="4" fontId="1" fillId="0" borderId="2" xfId="0" applyNumberFormat="1" applyFont="1" applyBorder="1" applyAlignment="1">
      <alignment horizontal="center" vertical="center" wrapText="1"/>
    </xf>
    <xf numFmtId="0" fontId="0" fillId="0" borderId="0" xfId="0" applyAlignment="1">
      <alignment vertical="center"/>
    </xf>
    <xf numFmtId="0" fontId="6" fillId="0" borderId="2" xfId="0" applyFont="1" applyBorder="1" applyAlignment="1">
      <alignment horizontal="center" vertical="center"/>
    </xf>
    <xf numFmtId="0" fontId="4" fillId="0" borderId="2" xfId="0" applyFont="1" applyFill="1" applyBorder="1" applyAlignment="1">
      <alignment horizontal="center" vertical="center" wrapText="1"/>
    </xf>
    <xf numFmtId="0" fontId="6" fillId="0" borderId="0" xfId="0" applyFont="1" applyAlignment="1">
      <alignment horizontal="center" vertical="center"/>
    </xf>
    <xf numFmtId="0" fontId="1" fillId="0" borderId="2" xfId="0" applyFont="1" applyBorder="1" applyAlignment="1">
      <alignment horizontal="left" vertical="center" wrapText="1"/>
    </xf>
    <xf numFmtId="0" fontId="3" fillId="0" borderId="2"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49" fontId="3" fillId="0" borderId="2"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left"/>
    </xf>
    <xf numFmtId="0" fontId="4" fillId="0" borderId="2" xfId="0" applyFont="1" applyBorder="1" applyAlignment="1">
      <alignment horizontal="center" vertical="center" wrapText="1"/>
    </xf>
    <xf numFmtId="4" fontId="0" fillId="0" borderId="0" xfId="0" applyNumberFormat="1"/>
    <xf numFmtId="4" fontId="10" fillId="0" borderId="2" xfId="0" applyNumberFormat="1" applyFont="1" applyBorder="1" applyAlignment="1">
      <alignment horizontal="center" vertical="center" wrapText="1"/>
    </xf>
    <xf numFmtId="0" fontId="12" fillId="0" borderId="2" xfId="0" applyFont="1" applyBorder="1" applyAlignment="1">
      <alignment horizontal="center" vertical="center" wrapText="1"/>
    </xf>
    <xf numFmtId="0" fontId="6" fillId="0" borderId="2" xfId="0" applyFont="1" applyBorder="1" applyAlignment="1">
      <alignment horizontal="center" vertical="center" wrapText="1"/>
    </xf>
    <xf numFmtId="0" fontId="4" fillId="0" borderId="2" xfId="0" applyFont="1" applyBorder="1" applyAlignment="1">
      <alignment vertical="center" wrapText="1"/>
    </xf>
    <xf numFmtId="4" fontId="0" fillId="0" borderId="0" xfId="0" applyNumberFormat="1" applyAlignment="1">
      <alignment vertical="center"/>
    </xf>
    <xf numFmtId="0" fontId="0" fillId="0" borderId="0" xfId="0" applyAlignment="1">
      <alignment horizontal="left" vertical="center"/>
    </xf>
    <xf numFmtId="0" fontId="4" fillId="0" borderId="2" xfId="0" applyFont="1" applyBorder="1" applyAlignment="1">
      <alignment horizontal="left" vertical="center" wrapText="1"/>
    </xf>
    <xf numFmtId="0" fontId="0" fillId="0" borderId="0" xfId="0" applyAlignment="1">
      <alignment vertical="top"/>
    </xf>
    <xf numFmtId="0" fontId="0" fillId="0" borderId="0" xfId="0" applyBorder="1"/>
    <xf numFmtId="0" fontId="1" fillId="0" borderId="0" xfId="0" applyFont="1" applyBorder="1" applyAlignment="1">
      <alignment horizontal="center" vertical="top" wrapText="1"/>
    </xf>
    <xf numFmtId="0" fontId="4" fillId="0" borderId="2" xfId="0" applyFont="1" applyBorder="1" applyAlignment="1">
      <alignment horizontal="center" vertical="top" wrapText="1"/>
    </xf>
    <xf numFmtId="0" fontId="5" fillId="0" borderId="2"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left" vertical="top" wrapText="1"/>
    </xf>
    <xf numFmtId="4" fontId="4" fillId="0" borderId="2" xfId="0" applyNumberFormat="1" applyFont="1" applyBorder="1" applyAlignment="1">
      <alignment horizontal="center" vertical="center" wrapText="1"/>
    </xf>
    <xf numFmtId="0" fontId="0" fillId="0" borderId="0" xfId="0" applyAlignment="1">
      <alignment wrapText="1"/>
    </xf>
    <xf numFmtId="0" fontId="5" fillId="3" borderId="2" xfId="0" applyFont="1" applyFill="1" applyBorder="1" applyAlignment="1">
      <alignment horizontal="center" vertical="center" wrapText="1"/>
    </xf>
    <xf numFmtId="0" fontId="5" fillId="0" borderId="2" xfId="0" applyFont="1" applyBorder="1" applyAlignment="1">
      <alignment horizontal="center" vertical="top" wrapText="1"/>
    </xf>
    <xf numFmtId="0" fontId="15" fillId="0" borderId="2" xfId="0" applyFont="1" applyBorder="1" applyAlignment="1">
      <alignment horizontal="left" vertical="center" wrapText="1"/>
    </xf>
    <xf numFmtId="0" fontId="11" fillId="0" borderId="2" xfId="0" applyFont="1" applyBorder="1" applyAlignment="1">
      <alignment vertical="center" wrapText="1"/>
    </xf>
    <xf numFmtId="0" fontId="0" fillId="0" borderId="2" xfId="0" applyBorder="1" applyAlignment="1">
      <alignment vertical="center"/>
    </xf>
    <xf numFmtId="0" fontId="0" fillId="0" borderId="0" xfId="0" applyFont="1"/>
    <xf numFmtId="0" fontId="1" fillId="0" borderId="2" xfId="0" applyFont="1" applyBorder="1" applyAlignment="1">
      <alignment horizontal="center" vertical="center"/>
    </xf>
    <xf numFmtId="164" fontId="1" fillId="0" borderId="2" xfId="0" applyNumberFormat="1" applyFont="1" applyBorder="1" applyAlignment="1">
      <alignment horizontal="center" vertical="center" wrapText="1"/>
    </xf>
    <xf numFmtId="164" fontId="1" fillId="0" borderId="2" xfId="0" applyNumberFormat="1" applyFont="1" applyBorder="1" applyAlignment="1">
      <alignment horizontal="center" vertical="center"/>
    </xf>
    <xf numFmtId="164" fontId="10" fillId="0" borderId="2" xfId="0" applyNumberFormat="1" applyFont="1" applyBorder="1" applyAlignment="1">
      <alignment horizontal="center" vertical="center" wrapText="1"/>
    </xf>
    <xf numFmtId="0" fontId="0" fillId="0" borderId="2" xfId="0" applyBorder="1" applyAlignment="1">
      <alignment horizontal="center" vertical="top"/>
    </xf>
    <xf numFmtId="0" fontId="5" fillId="0" borderId="7" xfId="0" applyFont="1" applyBorder="1" applyAlignment="1">
      <alignment horizontal="center" vertical="top" wrapText="1"/>
    </xf>
    <xf numFmtId="164" fontId="1" fillId="0" borderId="7" xfId="0" applyNumberFormat="1" applyFont="1" applyBorder="1" applyAlignment="1">
      <alignment horizontal="center" vertical="center" wrapText="1"/>
    </xf>
    <xf numFmtId="0" fontId="0" fillId="0" borderId="2" xfId="0" applyFont="1" applyBorder="1" applyAlignment="1">
      <alignment horizontal="center"/>
    </xf>
    <xf numFmtId="0" fontId="4" fillId="4" borderId="2" xfId="0" applyFont="1" applyFill="1" applyBorder="1" applyAlignment="1">
      <alignment vertical="center" wrapText="1"/>
    </xf>
    <xf numFmtId="4" fontId="4" fillId="0" borderId="2" xfId="0" applyNumberFormat="1" applyFont="1" applyBorder="1" applyAlignment="1">
      <alignment horizontal="center" vertical="center"/>
    </xf>
    <xf numFmtId="164" fontId="4" fillId="0" borderId="2" xfId="0" applyNumberFormat="1" applyFont="1" applyBorder="1" applyAlignment="1">
      <alignment horizontal="center" vertical="center"/>
    </xf>
    <xf numFmtId="165" fontId="4" fillId="0" borderId="7" xfId="0" applyNumberFormat="1" applyFont="1" applyBorder="1" applyAlignment="1">
      <alignment horizontal="center" vertical="center"/>
    </xf>
    <xf numFmtId="4" fontId="4" fillId="4" borderId="2" xfId="0" applyNumberFormat="1" applyFont="1" applyFill="1" applyBorder="1" applyAlignment="1">
      <alignment horizontal="center" vertical="center" wrapText="1"/>
    </xf>
    <xf numFmtId="164" fontId="4" fillId="4" borderId="2" xfId="0" applyNumberFormat="1" applyFont="1" applyFill="1" applyBorder="1" applyAlignment="1">
      <alignment horizontal="center" vertical="center" wrapText="1"/>
    </xf>
    <xf numFmtId="164" fontId="4" fillId="4" borderId="7" xfId="0" applyNumberFormat="1" applyFont="1" applyFill="1" applyBorder="1" applyAlignment="1">
      <alignment horizontal="center" vertical="center" wrapText="1"/>
    </xf>
    <xf numFmtId="4" fontId="4" fillId="4" borderId="2" xfId="0" applyNumberFormat="1" applyFont="1" applyFill="1" applyBorder="1" applyAlignment="1">
      <alignment horizontal="center" vertical="center"/>
    </xf>
    <xf numFmtId="164" fontId="4" fillId="4" borderId="2" xfId="0" applyNumberFormat="1" applyFont="1" applyFill="1" applyBorder="1" applyAlignment="1">
      <alignment horizontal="center" vertical="center"/>
    </xf>
    <xf numFmtId="0" fontId="1" fillId="0" borderId="7" xfId="0" applyFont="1" applyBorder="1" applyAlignment="1">
      <alignment horizontal="center" vertical="center"/>
    </xf>
    <xf numFmtId="4" fontId="1" fillId="0" borderId="2" xfId="0" applyNumberFormat="1" applyFont="1" applyBorder="1" applyAlignment="1">
      <alignment horizontal="center" vertical="center"/>
    </xf>
    <xf numFmtId="0" fontId="6" fillId="4" borderId="2" xfId="0" applyFont="1" applyFill="1" applyBorder="1" applyAlignment="1">
      <alignment vertical="center" wrapText="1"/>
    </xf>
    <xf numFmtId="0" fontId="0" fillId="0" borderId="7" xfId="0" applyFont="1" applyBorder="1" applyAlignment="1">
      <alignment horizontal="center"/>
    </xf>
    <xf numFmtId="164" fontId="1" fillId="0" borderId="7" xfId="0" applyNumberFormat="1" applyFont="1" applyBorder="1" applyAlignment="1">
      <alignment horizontal="center" vertical="center"/>
    </xf>
    <xf numFmtId="164" fontId="4" fillId="4" borderId="7" xfId="0" applyNumberFormat="1" applyFont="1" applyFill="1" applyBorder="1" applyAlignment="1">
      <alignment horizontal="center" vertical="center"/>
    </xf>
    <xf numFmtId="164" fontId="4" fillId="0" borderId="7" xfId="0" applyNumberFormat="1" applyFont="1" applyFill="1" applyBorder="1" applyAlignment="1">
      <alignment horizontal="center" vertical="center"/>
    </xf>
    <xf numFmtId="166" fontId="4" fillId="5" borderId="2" xfId="0" applyNumberFormat="1" applyFont="1" applyFill="1" applyBorder="1" applyAlignment="1">
      <alignment horizontal="center" vertical="center"/>
    </xf>
    <xf numFmtId="165" fontId="4" fillId="0" borderId="2" xfId="0" applyNumberFormat="1" applyFont="1" applyFill="1" applyBorder="1" applyAlignment="1">
      <alignment horizontal="center" vertical="center"/>
    </xf>
    <xf numFmtId="165" fontId="4" fillId="0" borderId="7" xfId="0" applyNumberFormat="1" applyFont="1" applyFill="1" applyBorder="1" applyAlignment="1">
      <alignment horizontal="center" vertical="center"/>
    </xf>
    <xf numFmtId="4" fontId="3" fillId="0" borderId="2" xfId="0" applyNumberFormat="1" applyFont="1" applyBorder="1" applyAlignment="1">
      <alignment horizontal="center" vertical="center" wrapText="1"/>
    </xf>
    <xf numFmtId="2" fontId="1" fillId="0" borderId="2" xfId="0" applyNumberFormat="1" applyFont="1" applyBorder="1" applyAlignment="1">
      <alignment horizontal="center" vertical="center" wrapText="1"/>
    </xf>
    <xf numFmtId="2" fontId="4" fillId="0" borderId="2"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167" fontId="1" fillId="0" borderId="2" xfId="0" applyNumberFormat="1" applyFont="1" applyBorder="1" applyAlignment="1">
      <alignment horizontal="center" vertical="center" wrapText="1"/>
    </xf>
    <xf numFmtId="0" fontId="8" fillId="0" borderId="0" xfId="0" applyFont="1"/>
    <xf numFmtId="0" fontId="9" fillId="2" borderId="2" xfId="0" applyFont="1" applyFill="1" applyBorder="1" applyAlignment="1">
      <alignment horizontal="center" vertical="center"/>
    </xf>
    <xf numFmtId="0" fontId="3" fillId="3" borderId="2" xfId="0" applyFont="1" applyFill="1" applyBorder="1" applyAlignment="1">
      <alignment horizontal="center" vertical="center"/>
    </xf>
    <xf numFmtId="49" fontId="5" fillId="6" borderId="2" xfId="0" applyNumberFormat="1" applyFont="1" applyFill="1" applyBorder="1" applyAlignment="1">
      <alignment horizontal="center" vertical="top" wrapText="1"/>
    </xf>
    <xf numFmtId="0" fontId="5" fillId="6" borderId="2" xfId="0" applyFont="1" applyFill="1" applyBorder="1" applyAlignment="1">
      <alignment horizontal="center" vertical="top" wrapText="1"/>
    </xf>
    <xf numFmtId="0" fontId="9" fillId="6" borderId="2" xfId="0" applyFont="1" applyFill="1" applyBorder="1" applyAlignment="1">
      <alignment horizontal="center" vertical="top" wrapText="1"/>
    </xf>
    <xf numFmtId="49" fontId="1" fillId="6" borderId="2" xfId="0" applyNumberFormat="1" applyFont="1" applyFill="1" applyBorder="1" applyAlignment="1">
      <alignment horizontal="center" vertical="top" wrapText="1"/>
    </xf>
    <xf numFmtId="0" fontId="1" fillId="6" borderId="2" xfId="0" applyFont="1" applyFill="1" applyBorder="1" applyAlignment="1">
      <alignment horizontal="center" vertical="top" wrapText="1"/>
    </xf>
    <xf numFmtId="0" fontId="1" fillId="6" borderId="2" xfId="0" applyFont="1" applyFill="1" applyBorder="1" applyAlignment="1">
      <alignment horizontal="left" vertical="top" wrapText="1"/>
    </xf>
    <xf numFmtId="0" fontId="3" fillId="6" borderId="2" xfId="0" applyFont="1" applyFill="1" applyBorder="1" applyAlignment="1">
      <alignment horizontal="center" vertical="top" wrapText="1"/>
    </xf>
    <xf numFmtId="49" fontId="3" fillId="6" borderId="2" xfId="0" applyNumberFormat="1" applyFont="1" applyFill="1" applyBorder="1" applyAlignment="1">
      <alignment horizontal="center" vertical="center" wrapText="1"/>
    </xf>
    <xf numFmtId="0" fontId="3" fillId="6" borderId="5" xfId="0" applyFont="1" applyFill="1" applyBorder="1" applyAlignment="1">
      <alignment horizontal="left" vertical="center" wrapText="1"/>
    </xf>
    <xf numFmtId="0" fontId="1" fillId="6" borderId="2" xfId="0" applyFont="1" applyFill="1" applyBorder="1" applyAlignment="1">
      <alignment horizontal="left" vertical="center" wrapText="1"/>
    </xf>
    <xf numFmtId="0" fontId="1" fillId="6" borderId="2" xfId="0" applyFont="1" applyFill="1" applyBorder="1" applyAlignment="1">
      <alignment horizontal="center" vertical="center" wrapText="1"/>
    </xf>
    <xf numFmtId="0" fontId="3" fillId="6" borderId="2" xfId="0" applyFont="1" applyFill="1" applyBorder="1" applyAlignment="1">
      <alignment horizontal="center" vertical="center" wrapText="1"/>
    </xf>
    <xf numFmtId="4" fontId="1" fillId="6" borderId="2" xfId="0" applyNumberFormat="1" applyFont="1" applyFill="1" applyBorder="1" applyAlignment="1">
      <alignment horizontal="center" vertical="center" wrapText="1"/>
    </xf>
    <xf numFmtId="0" fontId="19" fillId="0" borderId="0" xfId="0" applyFont="1" applyAlignment="1">
      <alignment horizontal="center" vertical="center"/>
    </xf>
    <xf numFmtId="0" fontId="23" fillId="0" borderId="0" xfId="0" applyFont="1"/>
    <xf numFmtId="0" fontId="15" fillId="6" borderId="2" xfId="0" applyFont="1" applyFill="1" applyBorder="1" applyAlignment="1">
      <alignment horizontal="center" vertical="top" wrapText="1"/>
    </xf>
    <xf numFmtId="0" fontId="10" fillId="6" borderId="2" xfId="0" applyFont="1" applyFill="1" applyBorder="1" applyAlignment="1">
      <alignment horizontal="center" vertical="top" wrapText="1"/>
    </xf>
    <xf numFmtId="0" fontId="10" fillId="6" borderId="5" xfId="0" applyFont="1" applyFill="1" applyBorder="1" applyAlignment="1">
      <alignment horizontal="left" vertical="center" wrapText="1"/>
    </xf>
    <xf numFmtId="0" fontId="10" fillId="0" borderId="2" xfId="0" applyFont="1" applyBorder="1" applyAlignment="1">
      <alignment horizontal="center" vertical="center" wrapText="1"/>
    </xf>
    <xf numFmtId="0" fontId="15" fillId="2" borderId="2" xfId="0" applyFont="1" applyFill="1" applyBorder="1" applyAlignment="1">
      <alignment horizontal="center" vertical="center"/>
    </xf>
    <xf numFmtId="0" fontId="10" fillId="3" borderId="2" xfId="0" applyFont="1" applyFill="1" applyBorder="1" applyAlignment="1">
      <alignment horizontal="center" vertical="center"/>
    </xf>
    <xf numFmtId="0" fontId="10" fillId="0" borderId="2" xfId="0" applyFont="1" applyBorder="1" applyAlignment="1">
      <alignment horizontal="center" vertical="top" wrapText="1"/>
    </xf>
    <xf numFmtId="4" fontId="24" fillId="0" borderId="2" xfId="0" applyNumberFormat="1" applyFont="1" applyBorder="1" applyAlignment="1">
      <alignment horizontal="center" vertical="center"/>
    </xf>
    <xf numFmtId="0" fontId="24" fillId="0" borderId="2" xfId="0" applyFont="1" applyBorder="1" applyAlignment="1">
      <alignment horizontal="center" vertical="center"/>
    </xf>
    <xf numFmtId="0" fontId="12" fillId="0" borderId="2" xfId="0" applyFont="1" applyBorder="1" applyAlignment="1">
      <alignment horizontal="center" vertical="top" wrapText="1"/>
    </xf>
    <xf numFmtId="0" fontId="26" fillId="0" borderId="0" xfId="0" applyFont="1"/>
    <xf numFmtId="4" fontId="26" fillId="0" borderId="0" xfId="0" applyNumberFormat="1" applyFont="1"/>
    <xf numFmtId="0" fontId="1" fillId="5" borderId="2" xfId="0" applyFont="1" applyFill="1" applyBorder="1" applyAlignment="1">
      <alignment horizontal="center" vertical="center" wrapText="1"/>
    </xf>
    <xf numFmtId="0" fontId="4" fillId="5" borderId="2" xfId="0" applyFont="1" applyFill="1" applyBorder="1" applyAlignment="1">
      <alignment vertical="center" wrapText="1"/>
    </xf>
    <xf numFmtId="0" fontId="4" fillId="5" borderId="2" xfId="0" applyFont="1" applyFill="1" applyBorder="1" applyAlignment="1">
      <alignment horizontal="center" vertical="center" wrapText="1"/>
    </xf>
    <xf numFmtId="0" fontId="7" fillId="5" borderId="2" xfId="0" applyFont="1" applyFill="1" applyBorder="1" applyAlignment="1">
      <alignment horizontal="center" vertical="center" wrapText="1"/>
    </xf>
    <xf numFmtId="167" fontId="4" fillId="5" borderId="2" xfId="0" applyNumberFormat="1" applyFont="1" applyFill="1" applyBorder="1" applyAlignment="1">
      <alignment horizontal="center" vertical="center" wrapText="1"/>
    </xf>
    <xf numFmtId="4" fontId="11" fillId="5" borderId="2" xfId="0" applyNumberFormat="1" applyFont="1" applyFill="1" applyBorder="1" applyAlignment="1">
      <alignment horizontal="center" vertical="center" wrapText="1"/>
    </xf>
    <xf numFmtId="0" fontId="1" fillId="5" borderId="2" xfId="0" applyFont="1" applyFill="1" applyBorder="1" applyAlignment="1">
      <alignment horizontal="center" vertical="top" wrapText="1"/>
    </xf>
    <xf numFmtId="0" fontId="10" fillId="5" borderId="2" xfId="0" applyFont="1" applyFill="1" applyBorder="1" applyAlignment="1">
      <alignment horizontal="center" vertical="top" wrapText="1"/>
    </xf>
    <xf numFmtId="0" fontId="4" fillId="5" borderId="2" xfId="0" applyFont="1" applyFill="1" applyBorder="1" applyAlignment="1">
      <alignment horizontal="left" vertical="top" wrapText="1"/>
    </xf>
    <xf numFmtId="0" fontId="1" fillId="5" borderId="3" xfId="0" applyFont="1" applyFill="1" applyBorder="1" applyAlignment="1">
      <alignment horizontal="center" vertical="top" wrapText="1"/>
    </xf>
    <xf numFmtId="0" fontId="15" fillId="5" borderId="2" xfId="0" applyFont="1" applyFill="1" applyBorder="1" applyAlignment="1">
      <alignment horizontal="left" vertical="center" wrapText="1"/>
    </xf>
    <xf numFmtId="49" fontId="3" fillId="0" borderId="5" xfId="0" applyNumberFormat="1" applyFont="1" applyBorder="1" applyAlignment="1">
      <alignment horizontal="center" vertical="center" wrapText="1"/>
    </xf>
    <xf numFmtId="49" fontId="1" fillId="0" borderId="2" xfId="0" applyNumberFormat="1" applyFont="1" applyBorder="1" applyAlignment="1">
      <alignment horizontal="center" vertical="top" wrapText="1"/>
    </xf>
    <xf numFmtId="49" fontId="1" fillId="5" borderId="2" xfId="0" applyNumberFormat="1" applyFont="1" applyFill="1" applyBorder="1" applyAlignment="1">
      <alignment horizontal="center" vertical="top" wrapText="1"/>
    </xf>
    <xf numFmtId="49" fontId="6" fillId="0" borderId="2" xfId="0" applyNumberFormat="1" applyFont="1" applyBorder="1" applyAlignment="1">
      <alignment horizontal="center" vertical="center"/>
    </xf>
    <xf numFmtId="49" fontId="0" fillId="0" borderId="0" xfId="0" applyNumberFormat="1" applyAlignment="1"/>
    <xf numFmtId="49" fontId="5" fillId="6" borderId="2" xfId="0" applyNumberFormat="1" applyFont="1" applyFill="1" applyBorder="1" applyAlignment="1">
      <alignment vertical="top" wrapText="1"/>
    </xf>
    <xf numFmtId="49" fontId="1" fillId="6" borderId="2" xfId="0" applyNumberFormat="1" applyFont="1" applyFill="1" applyBorder="1" applyAlignment="1">
      <alignment vertical="top" wrapText="1"/>
    </xf>
    <xf numFmtId="49" fontId="22" fillId="6" borderId="5" xfId="0" applyNumberFormat="1" applyFont="1" applyFill="1" applyBorder="1" applyAlignment="1">
      <alignment vertical="center" wrapText="1"/>
    </xf>
    <xf numFmtId="49" fontId="22" fillId="0" borderId="4" xfId="0" applyNumberFormat="1" applyFont="1" applyBorder="1" applyAlignment="1">
      <alignment vertical="center" wrapText="1"/>
    </xf>
    <xf numFmtId="49" fontId="1" fillId="5" borderId="2" xfId="0" applyNumberFormat="1" applyFont="1" applyFill="1" applyBorder="1" applyAlignment="1">
      <alignment vertical="center" wrapText="1"/>
    </xf>
    <xf numFmtId="0" fontId="10" fillId="0" borderId="2" xfId="0" applyFont="1" applyBorder="1" applyAlignment="1">
      <alignment horizontal="left" vertical="center" wrapText="1"/>
    </xf>
    <xf numFmtId="0" fontId="7" fillId="0" borderId="3" xfId="0" applyFont="1" applyBorder="1" applyAlignment="1">
      <alignment vertical="center" wrapText="1"/>
    </xf>
    <xf numFmtId="4" fontId="4" fillId="5" borderId="2" xfId="0" applyNumberFormat="1" applyFont="1" applyFill="1" applyBorder="1" applyAlignment="1">
      <alignment horizontal="center" vertical="center" wrapText="1"/>
    </xf>
    <xf numFmtId="0" fontId="11" fillId="5" borderId="2" xfId="0" applyFont="1" applyFill="1" applyBorder="1" applyAlignment="1">
      <alignment horizontal="center" vertical="center" wrapText="1"/>
    </xf>
    <xf numFmtId="49" fontId="4" fillId="5" borderId="2" xfId="0" applyNumberFormat="1" applyFont="1" applyFill="1" applyBorder="1" applyAlignment="1">
      <alignment horizontal="center" vertical="center" wrapText="1"/>
    </xf>
    <xf numFmtId="0" fontId="15" fillId="0" borderId="2" xfId="0" applyFont="1" applyBorder="1" applyAlignment="1">
      <alignment horizontal="left" vertical="center" wrapText="1"/>
    </xf>
    <xf numFmtId="0" fontId="5" fillId="0" borderId="2" xfId="0" applyFont="1" applyBorder="1" applyAlignment="1">
      <alignment vertical="center" wrapText="1"/>
    </xf>
    <xf numFmtId="49" fontId="10" fillId="0" borderId="2" xfId="0" applyNumberFormat="1" applyFont="1" applyBorder="1" applyAlignment="1">
      <alignment vertical="center" wrapText="1"/>
    </xf>
    <xf numFmtId="0" fontId="10" fillId="0" borderId="2" xfId="0" applyFont="1" applyBorder="1" applyAlignment="1">
      <alignment vertical="center" wrapText="1"/>
    </xf>
    <xf numFmtId="0" fontId="27" fillId="0" borderId="2" xfId="0" applyFont="1" applyBorder="1" applyAlignment="1">
      <alignment vertical="center" wrapText="1"/>
    </xf>
    <xf numFmtId="0" fontId="1" fillId="0" borderId="0" xfId="0" applyFont="1" applyAlignment="1">
      <alignment horizontal="center"/>
    </xf>
    <xf numFmtId="0" fontId="4" fillId="0" borderId="0" xfId="0" applyFont="1" applyAlignment="1">
      <alignment horizontal="center"/>
    </xf>
    <xf numFmtId="0" fontId="2" fillId="0" borderId="0" xfId="0" applyFont="1" applyAlignment="1"/>
    <xf numFmtId="0" fontId="2" fillId="0" borderId="1" xfId="0" applyFont="1" applyBorder="1" applyAlignment="1">
      <alignment horizontal="center"/>
    </xf>
    <xf numFmtId="0" fontId="2" fillId="0" borderId="8" xfId="0" applyFont="1" applyBorder="1" applyAlignment="1">
      <alignment horizontal="center"/>
    </xf>
    <xf numFmtId="0" fontId="2" fillId="0" borderId="0" xfId="0" applyFont="1" applyAlignment="1">
      <alignment horizontal="center"/>
    </xf>
    <xf numFmtId="0" fontId="20" fillId="0" borderId="0" xfId="0" applyFont="1" applyAlignment="1">
      <alignment horizontal="center"/>
    </xf>
    <xf numFmtId="0" fontId="2" fillId="0" borderId="0" xfId="0" applyFont="1" applyBorder="1" applyAlignment="1">
      <alignment horizontal="left"/>
    </xf>
    <xf numFmtId="0" fontId="2" fillId="0" borderId="0" xfId="0" applyFont="1" applyAlignment="1">
      <alignment horizontal="left"/>
    </xf>
    <xf numFmtId="0" fontId="20" fillId="0" borderId="0" xfId="0" applyFont="1" applyAlignment="1">
      <alignment horizontal="center" vertical="center"/>
    </xf>
    <xf numFmtId="0" fontId="1" fillId="0" borderId="8" xfId="0" applyFont="1" applyBorder="1" applyAlignment="1">
      <alignment horizontal="center"/>
    </xf>
    <xf numFmtId="0" fontId="2" fillId="0" borderId="1" xfId="0" applyFont="1" applyBorder="1" applyAlignment="1"/>
    <xf numFmtId="0" fontId="2" fillId="0" borderId="1" xfId="0" applyFont="1" applyBorder="1" applyAlignment="1">
      <alignment horizontal="center" wrapText="1"/>
    </xf>
    <xf numFmtId="0" fontId="1" fillId="0" borderId="0" xfId="0" applyFont="1" applyAlignment="1">
      <alignment horizontal="right"/>
    </xf>
    <xf numFmtId="0" fontId="2" fillId="0" borderId="0" xfId="0" applyFont="1" applyBorder="1" applyAlignment="1">
      <alignment horizontal="center"/>
    </xf>
    <xf numFmtId="0" fontId="2" fillId="0" borderId="8"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5" fillId="0" borderId="0" xfId="0" applyFont="1" applyAlignment="1">
      <alignment horizontal="left" vertical="top"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49" fontId="22" fillId="0" borderId="2" xfId="0" applyNumberFormat="1" applyFont="1" applyBorder="1" applyAlignment="1">
      <alignment vertical="center" wrapText="1"/>
    </xf>
    <xf numFmtId="0" fontId="7" fillId="0" borderId="2" xfId="0" applyFont="1" applyBorder="1" applyAlignment="1">
      <alignment horizontal="left" vertical="center" wrapText="1"/>
    </xf>
    <xf numFmtId="49" fontId="22" fillId="0" borderId="4" xfId="0" applyNumberFormat="1" applyFont="1" applyBorder="1" applyAlignment="1">
      <alignment vertical="center" wrapText="1"/>
    </xf>
    <xf numFmtId="49" fontId="22" fillId="0" borderId="5" xfId="0" applyNumberFormat="1" applyFont="1" applyBorder="1" applyAlignment="1">
      <alignment vertical="center" wrapText="1"/>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7" fillId="0" borderId="4" xfId="0" applyFont="1" applyBorder="1" applyAlignment="1">
      <alignment horizontal="left" vertical="center" wrapText="1"/>
    </xf>
    <xf numFmtId="49" fontId="22" fillId="0" borderId="3" xfId="0" applyNumberFormat="1" applyFont="1" applyBorder="1" applyAlignment="1">
      <alignment vertical="center" wrapText="1"/>
    </xf>
    <xf numFmtId="0" fontId="10" fillId="0" borderId="3" xfId="0" applyFont="1" applyBorder="1" applyAlignment="1">
      <alignment horizontal="left" vertical="center" wrapText="1"/>
    </xf>
    <xf numFmtId="0" fontId="15" fillId="0" borderId="3"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5" fillId="0" borderId="2" xfId="0" applyFont="1" applyBorder="1" applyAlignment="1">
      <alignment horizontal="left" vertical="center" wrapText="1"/>
    </xf>
    <xf numFmtId="49" fontId="21" fillId="5" borderId="7" xfId="0" applyNumberFormat="1" applyFont="1" applyFill="1" applyBorder="1" applyAlignment="1">
      <alignment horizontal="center" vertical="center" wrapText="1"/>
    </xf>
    <xf numFmtId="49" fontId="21" fillId="5" borderId="9" xfId="0" applyNumberFormat="1" applyFont="1" applyFill="1" applyBorder="1" applyAlignment="1">
      <alignment horizontal="center" vertical="center" wrapText="1"/>
    </xf>
    <xf numFmtId="49" fontId="21" fillId="5" borderId="10" xfId="0" applyNumberFormat="1" applyFont="1" applyFill="1" applyBorder="1" applyAlignment="1">
      <alignment horizontal="center" vertical="center" wrapText="1"/>
    </xf>
    <xf numFmtId="0" fontId="5" fillId="0" borderId="2" xfId="0" applyFont="1" applyBorder="1" applyAlignment="1">
      <alignment horizontal="center" vertical="top" wrapText="1"/>
    </xf>
    <xf numFmtId="0" fontId="12" fillId="0" borderId="6" xfId="0" applyFont="1" applyBorder="1" applyAlignment="1">
      <alignment horizontal="center" vertical="top" wrapText="1"/>
    </xf>
    <xf numFmtId="0" fontId="5" fillId="0" borderId="3" xfId="0" applyFont="1" applyBorder="1" applyAlignment="1">
      <alignment horizontal="center" vertical="top" wrapText="1"/>
    </xf>
    <xf numFmtId="0" fontId="5" fillId="0" borderId="5" xfId="0" applyFont="1" applyBorder="1" applyAlignment="1">
      <alignment horizontal="center" vertical="top"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10" fillId="0" borderId="2" xfId="0" applyFont="1" applyBorder="1" applyAlignment="1">
      <alignment vertical="top" wrapText="1"/>
    </xf>
    <xf numFmtId="0" fontId="11" fillId="0" borderId="2" xfId="0" applyFont="1" applyBorder="1" applyAlignment="1">
      <alignment horizontal="left" vertical="center" wrapText="1"/>
    </xf>
  </cellXfs>
  <cellStyles count="1">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10</xdr:col>
      <xdr:colOff>83560</xdr:colOff>
      <xdr:row>4</xdr:row>
      <xdr:rowOff>1485900</xdr:rowOff>
    </xdr:from>
    <xdr:to>
      <xdr:col>10</xdr:col>
      <xdr:colOff>1209675</xdr:colOff>
      <xdr:row>4</xdr:row>
      <xdr:rowOff>1647825</xdr:rowOff>
    </xdr:to>
    <xdr:pic>
      <xdr:nvPicPr>
        <xdr:cNvPr id="1025" name="Рисунок 1"/>
        <xdr:cNvPicPr>
          <a:picLocks noChangeAspect="1" noChangeArrowheads="1"/>
        </xdr:cNvPicPr>
      </xdr:nvPicPr>
      <xdr:blipFill>
        <a:blip xmlns:r="http://schemas.openxmlformats.org/officeDocument/2006/relationships" r:embed="rId1"/>
        <a:srcRect/>
        <a:stretch>
          <a:fillRect/>
        </a:stretch>
      </xdr:blipFill>
      <xdr:spPr bwMode="auto">
        <a:xfrm>
          <a:off x="11942185" y="2286000"/>
          <a:ext cx="1126115" cy="161925"/>
        </a:xfrm>
        <a:prstGeom prst="rect">
          <a:avLst/>
        </a:prstGeom>
        <a:noFill/>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workbookViewId="0">
      <selection activeCell="D48" sqref="D48"/>
    </sheetView>
  </sheetViews>
  <sheetFormatPr defaultRowHeight="15" x14ac:dyDescent="0.25"/>
  <cols>
    <col min="1" max="1" width="7.7109375" customWidth="1"/>
    <col min="8" max="8" width="14.7109375" customWidth="1"/>
    <col min="9" max="9" width="38.5703125" customWidth="1"/>
  </cols>
  <sheetData>
    <row r="1" spans="7:13" ht="15" customHeight="1" x14ac:dyDescent="0.25">
      <c r="I1" s="151" t="s">
        <v>0</v>
      </c>
      <c r="J1" s="151"/>
      <c r="K1" s="151"/>
      <c r="L1" s="151"/>
      <c r="M1" s="151"/>
    </row>
    <row r="2" spans="7:13" ht="15" customHeight="1" x14ac:dyDescent="0.25">
      <c r="I2" s="151" t="s">
        <v>1</v>
      </c>
      <c r="J2" s="151"/>
      <c r="K2" s="151"/>
      <c r="L2" s="151"/>
      <c r="M2" s="151"/>
    </row>
    <row r="3" spans="7:13" ht="15" customHeight="1" x14ac:dyDescent="0.25">
      <c r="I3" s="151" t="s">
        <v>2</v>
      </c>
      <c r="J3" s="151"/>
      <c r="K3" s="151"/>
      <c r="L3" s="151"/>
      <c r="M3" s="151"/>
    </row>
    <row r="4" spans="7:13" ht="15" customHeight="1" x14ac:dyDescent="0.25">
      <c r="I4" s="151" t="s">
        <v>3</v>
      </c>
      <c r="J4" s="151"/>
      <c r="K4" s="151"/>
      <c r="L4" s="151"/>
      <c r="M4" s="151"/>
    </row>
    <row r="5" spans="7:13" ht="15" customHeight="1" x14ac:dyDescent="0.25">
      <c r="I5" s="151" t="s">
        <v>4</v>
      </c>
      <c r="J5" s="151"/>
      <c r="K5" s="151"/>
      <c r="L5" s="151"/>
      <c r="M5" s="151"/>
    </row>
    <row r="6" spans="7:13" ht="15" customHeight="1" x14ac:dyDescent="0.25">
      <c r="I6" s="151" t="s">
        <v>5</v>
      </c>
      <c r="J6" s="151"/>
      <c r="K6" s="151"/>
      <c r="L6" s="151"/>
      <c r="M6" s="151"/>
    </row>
    <row r="7" spans="7:13" ht="15" customHeight="1" x14ac:dyDescent="0.25">
      <c r="I7" s="151" t="s">
        <v>6</v>
      </c>
      <c r="J7" s="151"/>
      <c r="K7" s="151"/>
      <c r="L7" s="151"/>
      <c r="M7" s="151"/>
    </row>
    <row r="9" spans="7:13" x14ac:dyDescent="0.25">
      <c r="G9" s="143" t="s">
        <v>7</v>
      </c>
      <c r="H9" s="143"/>
      <c r="I9" s="143"/>
    </row>
    <row r="10" spans="7:13" x14ac:dyDescent="0.25">
      <c r="H10" s="1"/>
    </row>
    <row r="11" spans="7:13" ht="26.25" customHeight="1" x14ac:dyDescent="0.25">
      <c r="G11" s="152" t="s">
        <v>122</v>
      </c>
      <c r="H11" s="152"/>
      <c r="I11" s="152"/>
    </row>
    <row r="12" spans="7:13" ht="19.5" customHeight="1" x14ac:dyDescent="0.25">
      <c r="G12" s="153" t="s">
        <v>10</v>
      </c>
      <c r="H12" s="153"/>
      <c r="I12" s="153"/>
    </row>
    <row r="13" spans="7:13" x14ac:dyDescent="0.25">
      <c r="G13" s="143" t="s">
        <v>11</v>
      </c>
      <c r="H13" s="143"/>
      <c r="I13" s="143"/>
    </row>
    <row r="14" spans="7:13" x14ac:dyDescent="0.25">
      <c r="G14" s="143" t="s">
        <v>12</v>
      </c>
      <c r="H14" s="143"/>
      <c r="I14" s="143"/>
    </row>
    <row r="15" spans="7:13" ht="36.75" customHeight="1" x14ac:dyDescent="0.25">
      <c r="G15" s="149" t="s">
        <v>123</v>
      </c>
      <c r="H15" s="149"/>
      <c r="I15" s="149"/>
    </row>
    <row r="16" spans="7:13" x14ac:dyDescent="0.25">
      <c r="G16" s="142" t="s">
        <v>13</v>
      </c>
      <c r="H16" s="142"/>
      <c r="I16" s="142"/>
    </row>
    <row r="17" spans="7:10" x14ac:dyDescent="0.25">
      <c r="H17" s="1"/>
    </row>
    <row r="18" spans="7:10" x14ac:dyDescent="0.25">
      <c r="G18" s="143" t="s">
        <v>177</v>
      </c>
      <c r="H18" s="143"/>
      <c r="I18" s="143"/>
    </row>
    <row r="19" spans="7:10" ht="29.25" customHeight="1" x14ac:dyDescent="0.25">
      <c r="H19" s="1"/>
    </row>
    <row r="20" spans="7:10" x14ac:dyDescent="0.25">
      <c r="G20" s="143" t="s">
        <v>14</v>
      </c>
      <c r="H20" s="143"/>
      <c r="I20" s="143"/>
    </row>
    <row r="21" spans="7:10" x14ac:dyDescent="0.25">
      <c r="H21" s="1"/>
    </row>
    <row r="22" spans="7:10" ht="26.25" customHeight="1" x14ac:dyDescent="0.25">
      <c r="G22" s="150" t="s">
        <v>171</v>
      </c>
      <c r="H22" s="150"/>
      <c r="I22" s="150"/>
    </row>
    <row r="23" spans="7:10" x14ac:dyDescent="0.25">
      <c r="G23" s="145" t="s">
        <v>172</v>
      </c>
      <c r="H23" s="145"/>
      <c r="I23" s="145"/>
      <c r="J23" s="145"/>
    </row>
    <row r="24" spans="7:10" x14ac:dyDescent="0.25">
      <c r="G24" s="146" t="s">
        <v>173</v>
      </c>
      <c r="H24" s="146"/>
      <c r="I24" s="146"/>
      <c r="J24" s="146"/>
    </row>
    <row r="25" spans="7:10" x14ac:dyDescent="0.25">
      <c r="G25" s="146" t="s">
        <v>174</v>
      </c>
      <c r="H25" s="146"/>
      <c r="I25" s="146"/>
      <c r="J25" s="146"/>
    </row>
    <row r="26" spans="7:10" x14ac:dyDescent="0.25">
      <c r="G26" s="140" t="s">
        <v>12</v>
      </c>
      <c r="H26" s="140"/>
      <c r="I26" s="140"/>
    </row>
    <row r="27" spans="7:10" ht="33" customHeight="1" x14ac:dyDescent="0.25">
      <c r="G27" s="141" t="s">
        <v>170</v>
      </c>
      <c r="H27" s="141"/>
      <c r="I27" s="141"/>
    </row>
    <row r="28" spans="7:10" x14ac:dyDescent="0.25">
      <c r="G28" s="142" t="s">
        <v>13</v>
      </c>
      <c r="H28" s="142"/>
      <c r="I28" s="142"/>
    </row>
    <row r="29" spans="7:10" x14ac:dyDescent="0.25">
      <c r="H29" s="1"/>
    </row>
    <row r="30" spans="7:10" x14ac:dyDescent="0.25">
      <c r="G30" s="143"/>
      <c r="H30" s="143"/>
      <c r="I30" s="143"/>
    </row>
    <row r="33" spans="1:13" ht="19.5" customHeight="1" x14ac:dyDescent="0.3">
      <c r="A33" s="144" t="s">
        <v>8</v>
      </c>
      <c r="B33" s="144"/>
      <c r="C33" s="144"/>
      <c r="D33" s="144"/>
      <c r="E33" s="144"/>
      <c r="F33" s="144"/>
      <c r="G33" s="144"/>
      <c r="H33" s="144"/>
      <c r="I33" s="144"/>
      <c r="J33" s="144"/>
      <c r="K33" s="144"/>
      <c r="L33" s="144"/>
      <c r="M33" s="144"/>
    </row>
    <row r="34" spans="1:13" ht="25.5" customHeight="1" x14ac:dyDescent="0.25">
      <c r="A34" s="147" t="s">
        <v>50</v>
      </c>
      <c r="B34" s="147"/>
      <c r="C34" s="147"/>
      <c r="D34" s="147"/>
      <c r="E34" s="147"/>
      <c r="F34" s="147"/>
      <c r="G34" s="147"/>
      <c r="H34" s="147"/>
      <c r="I34" s="147"/>
      <c r="J34" s="147"/>
      <c r="K34" s="147"/>
      <c r="L34" s="147"/>
      <c r="M34" s="147"/>
    </row>
    <row r="35" spans="1:13" ht="15.75" x14ac:dyDescent="0.25">
      <c r="A35" s="148" t="s">
        <v>9</v>
      </c>
      <c r="B35" s="148"/>
      <c r="C35" s="148"/>
      <c r="D35" s="148"/>
      <c r="E35" s="148"/>
      <c r="F35" s="148"/>
      <c r="G35" s="148"/>
      <c r="H35" s="148"/>
      <c r="I35" s="148"/>
      <c r="J35" s="148"/>
      <c r="K35" s="148"/>
      <c r="L35" s="148"/>
      <c r="M35" s="148"/>
    </row>
    <row r="36" spans="1:13" ht="15.75" x14ac:dyDescent="0.25">
      <c r="A36" s="2"/>
    </row>
    <row r="37" spans="1:13" ht="15.75" x14ac:dyDescent="0.25">
      <c r="A37" s="138" t="s">
        <v>227</v>
      </c>
      <c r="B37" s="138"/>
      <c r="C37" s="138"/>
      <c r="D37" s="138"/>
      <c r="E37" s="138"/>
      <c r="F37" s="138"/>
      <c r="G37" s="138"/>
      <c r="H37" s="138"/>
      <c r="I37" s="138"/>
      <c r="J37" s="138"/>
      <c r="K37" s="138"/>
      <c r="L37" s="138"/>
      <c r="M37" s="138"/>
    </row>
    <row r="38" spans="1:13" ht="15.75" x14ac:dyDescent="0.25">
      <c r="A38" s="139" t="s">
        <v>226</v>
      </c>
      <c r="B38" s="139"/>
      <c r="C38" s="139"/>
      <c r="D38" s="139"/>
      <c r="E38" s="139"/>
      <c r="F38" s="139"/>
      <c r="G38" s="139"/>
      <c r="H38" s="139"/>
      <c r="I38" s="139"/>
      <c r="J38" s="139"/>
      <c r="K38" s="139"/>
      <c r="L38" s="139"/>
      <c r="M38" s="139"/>
    </row>
  </sheetData>
  <mergeCells count="29">
    <mergeCell ref="G14:I14"/>
    <mergeCell ref="I1:M1"/>
    <mergeCell ref="I2:M2"/>
    <mergeCell ref="I3:M3"/>
    <mergeCell ref="I4:M4"/>
    <mergeCell ref="I5:M5"/>
    <mergeCell ref="I6:M6"/>
    <mergeCell ref="I7:M7"/>
    <mergeCell ref="G9:I9"/>
    <mergeCell ref="G11:I11"/>
    <mergeCell ref="G12:I12"/>
    <mergeCell ref="G13:I13"/>
    <mergeCell ref="G15:I15"/>
    <mergeCell ref="G16:I16"/>
    <mergeCell ref="G18:I18"/>
    <mergeCell ref="G20:I20"/>
    <mergeCell ref="G22:I22"/>
    <mergeCell ref="G23:J23"/>
    <mergeCell ref="G24:J24"/>
    <mergeCell ref="G25:J25"/>
    <mergeCell ref="A34:M34"/>
    <mergeCell ref="A35:M35"/>
    <mergeCell ref="A37:M37"/>
    <mergeCell ref="A38:M38"/>
    <mergeCell ref="G26:I26"/>
    <mergeCell ref="G27:I27"/>
    <mergeCell ref="G28:I28"/>
    <mergeCell ref="G30:I30"/>
    <mergeCell ref="A33:M33"/>
  </mergeCells>
  <pageMargins left="0.70866141732283472" right="0.70866141732283472" top="0.74803149606299213" bottom="0.74803149606299213" header="0.31496062992125984" footer="0.31496062992125984"/>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16"/>
  <sheetViews>
    <sheetView tabSelected="1" zoomScale="70" zoomScaleNormal="70" workbookViewId="0">
      <selection activeCell="G14" sqref="G14"/>
    </sheetView>
  </sheetViews>
  <sheetFormatPr defaultRowHeight="15" x14ac:dyDescent="0.25"/>
  <cols>
    <col min="1" max="1" width="51.85546875" customWidth="1"/>
    <col min="2" max="2" width="20.140625" customWidth="1"/>
    <col min="3" max="3" width="19.28515625" customWidth="1"/>
    <col min="4" max="4" width="19.85546875" customWidth="1"/>
    <col min="5" max="5" width="27.42578125" customWidth="1"/>
    <col min="6" max="6" width="16.85546875" customWidth="1"/>
    <col min="7" max="7" width="92.28515625" customWidth="1"/>
    <col min="8" max="8" width="1.140625" customWidth="1"/>
    <col min="9" max="9" width="13.28515625" hidden="1" customWidth="1"/>
    <col min="10" max="10" width="12" bestFit="1" customWidth="1"/>
  </cols>
  <sheetData>
    <row r="2" spans="1:10" ht="15.75" x14ac:dyDescent="0.25">
      <c r="A2" s="2"/>
    </row>
    <row r="3" spans="1:10" ht="18.75" x14ac:dyDescent="0.3">
      <c r="A3" s="144" t="s">
        <v>15</v>
      </c>
      <c r="B3" s="144"/>
      <c r="C3" s="144"/>
      <c r="D3" s="144"/>
      <c r="E3" s="144"/>
      <c r="F3" s="144"/>
      <c r="G3" s="144"/>
    </row>
    <row r="4" spans="1:10" ht="18.75" x14ac:dyDescent="0.3">
      <c r="A4" s="144" t="s">
        <v>16</v>
      </c>
      <c r="B4" s="144"/>
      <c r="C4" s="144"/>
      <c r="D4" s="144"/>
      <c r="E4" s="144"/>
      <c r="F4" s="144"/>
      <c r="G4" s="144"/>
    </row>
    <row r="5" spans="1:10" ht="15.75" x14ac:dyDescent="0.25">
      <c r="A5" s="2"/>
    </row>
    <row r="6" spans="1:10" ht="207" customHeight="1" x14ac:dyDescent="0.25">
      <c r="A6" s="24" t="s">
        <v>22</v>
      </c>
      <c r="B6" s="24" t="s">
        <v>18</v>
      </c>
      <c r="C6" s="24" t="s">
        <v>19</v>
      </c>
      <c r="D6" s="24" t="s">
        <v>209</v>
      </c>
      <c r="E6" s="24" t="s">
        <v>20</v>
      </c>
      <c r="F6" s="24" t="s">
        <v>85</v>
      </c>
      <c r="G6" s="24" t="s">
        <v>21</v>
      </c>
    </row>
    <row r="7" spans="1:10" s="105" customFormat="1" ht="12.95" customHeight="1" x14ac:dyDescent="0.2">
      <c r="A7" s="104">
        <v>1</v>
      </c>
      <c r="B7" s="104">
        <v>2</v>
      </c>
      <c r="C7" s="104">
        <v>3</v>
      </c>
      <c r="D7" s="104">
        <v>4</v>
      </c>
      <c r="E7" s="104">
        <v>5</v>
      </c>
      <c r="F7" s="104">
        <v>6</v>
      </c>
      <c r="G7" s="104">
        <v>7</v>
      </c>
      <c r="I7" s="106"/>
    </row>
    <row r="8" spans="1:10" ht="90.75" customHeight="1" x14ac:dyDescent="0.25">
      <c r="A8" s="185" t="s">
        <v>242</v>
      </c>
      <c r="B8" s="23">
        <f>11466247.13</f>
        <v>11466247.130000001</v>
      </c>
      <c r="C8" s="8">
        <v>0</v>
      </c>
      <c r="D8" s="8">
        <v>0</v>
      </c>
      <c r="E8" s="72">
        <v>6477666.9699999997</v>
      </c>
      <c r="F8" s="7">
        <f t="shared" ref="F8" si="0">E8/(B8+C8+D8)</f>
        <v>0.56493348665510568</v>
      </c>
      <c r="G8" s="34" t="s">
        <v>251</v>
      </c>
      <c r="I8" s="27">
        <f>B8-E8</f>
        <v>4988580.1600000011</v>
      </c>
      <c r="J8" s="22"/>
    </row>
    <row r="9" spans="1:10" ht="93.75" customHeight="1" x14ac:dyDescent="0.25">
      <c r="A9" s="185" t="s">
        <v>243</v>
      </c>
      <c r="B9" s="23">
        <v>8472898.6699999999</v>
      </c>
      <c r="C9" s="8">
        <v>0</v>
      </c>
      <c r="D9" s="8">
        <v>0</v>
      </c>
      <c r="E9" s="72">
        <v>5662990.8099999996</v>
      </c>
      <c r="F9" s="7">
        <f>E9/(B9+C9+D9)</f>
        <v>0.66836522311437008</v>
      </c>
      <c r="G9" s="34" t="s">
        <v>252</v>
      </c>
      <c r="I9" s="27">
        <f t="shared" ref="I9:I15" si="1">B9-E9</f>
        <v>2809907.8600000003</v>
      </c>
    </row>
    <row r="10" spans="1:10" ht="85.5" customHeight="1" x14ac:dyDescent="0.25">
      <c r="A10" s="185" t="s">
        <v>246</v>
      </c>
      <c r="B10" s="23">
        <v>248000</v>
      </c>
      <c r="C10" s="8">
        <v>0</v>
      </c>
      <c r="D10" s="8">
        <v>0</v>
      </c>
      <c r="E10" s="72">
        <v>179490.03</v>
      </c>
      <c r="F10" s="7">
        <f t="shared" ref="F10" si="2">E10/(B10+C10+D10)</f>
        <v>0.72375012096774194</v>
      </c>
      <c r="G10" s="34" t="s">
        <v>245</v>
      </c>
      <c r="I10" s="27">
        <f t="shared" si="1"/>
        <v>68509.97</v>
      </c>
    </row>
    <row r="11" spans="1:10" s="9" customFormat="1" ht="114" customHeight="1" x14ac:dyDescent="0.25">
      <c r="A11" s="42" t="s">
        <v>86</v>
      </c>
      <c r="B11" s="23">
        <v>9161700</v>
      </c>
      <c r="C11" s="8">
        <v>0</v>
      </c>
      <c r="D11" s="8">
        <v>0</v>
      </c>
      <c r="E11" s="72">
        <v>4295037.07</v>
      </c>
      <c r="F11" s="7">
        <f t="shared" ref="F11:F15" si="3">E11/(B11+C11+D11)</f>
        <v>0.46880350480805966</v>
      </c>
      <c r="G11" s="34" t="s">
        <v>244</v>
      </c>
      <c r="I11" s="27">
        <f t="shared" si="1"/>
        <v>4866662.93</v>
      </c>
    </row>
    <row r="12" spans="1:10" ht="102.75" customHeight="1" x14ac:dyDescent="0.25">
      <c r="A12" s="185" t="s">
        <v>248</v>
      </c>
      <c r="B12" s="23">
        <v>3219000</v>
      </c>
      <c r="C12" s="8">
        <v>0</v>
      </c>
      <c r="D12" s="8">
        <v>0</v>
      </c>
      <c r="E12" s="72">
        <v>2061169.59</v>
      </c>
      <c r="F12" s="7">
        <f t="shared" ref="F12:F13" si="4">E12/(B12+C12+D12)</f>
        <v>0.64031363466915192</v>
      </c>
      <c r="G12" s="34" t="s">
        <v>247</v>
      </c>
      <c r="I12" s="27">
        <f t="shared" si="1"/>
        <v>1157830.4099999999</v>
      </c>
    </row>
    <row r="13" spans="1:10" ht="105.75" customHeight="1" x14ac:dyDescent="0.25">
      <c r="A13" s="186" t="s">
        <v>253</v>
      </c>
      <c r="B13" s="23">
        <v>1485050</v>
      </c>
      <c r="C13" s="8">
        <v>0</v>
      </c>
      <c r="D13" s="8">
        <v>0</v>
      </c>
      <c r="E13" s="72">
        <v>964822.45</v>
      </c>
      <c r="F13" s="7">
        <f t="shared" si="4"/>
        <v>0.6496902124507592</v>
      </c>
      <c r="G13" s="36" t="s">
        <v>254</v>
      </c>
      <c r="I13" s="27">
        <f t="shared" si="1"/>
        <v>520227.55000000005</v>
      </c>
    </row>
    <row r="14" spans="1:10" s="28" customFormat="1" ht="73.5" customHeight="1" x14ac:dyDescent="0.25">
      <c r="A14" s="186" t="s">
        <v>250</v>
      </c>
      <c r="B14" s="23">
        <v>380205</v>
      </c>
      <c r="C14" s="8">
        <v>0</v>
      </c>
      <c r="D14" s="8">
        <v>0</v>
      </c>
      <c r="E14" s="72">
        <v>172406.08</v>
      </c>
      <c r="F14" s="7">
        <f t="shared" si="3"/>
        <v>0.453455583172236</v>
      </c>
      <c r="G14" s="34" t="s">
        <v>249</v>
      </c>
      <c r="I14" s="27">
        <f t="shared" si="1"/>
        <v>207798.92</v>
      </c>
    </row>
    <row r="15" spans="1:10" ht="27.75" customHeight="1" x14ac:dyDescent="0.25">
      <c r="A15" s="33" t="s">
        <v>87</v>
      </c>
      <c r="B15" s="37">
        <f>SUM(B8:B14)</f>
        <v>34433100.799999997</v>
      </c>
      <c r="C15" s="37">
        <f>SUM(C8:C14)</f>
        <v>0</v>
      </c>
      <c r="D15" s="37">
        <f>SUM(D8:D14)</f>
        <v>0</v>
      </c>
      <c r="E15" s="75">
        <f>SUM(E8:E14)</f>
        <v>19813582.999999996</v>
      </c>
      <c r="F15" s="21">
        <f t="shared" si="3"/>
        <v>0.5754225596783894</v>
      </c>
      <c r="G15" s="35"/>
      <c r="I15" s="27">
        <f t="shared" si="1"/>
        <v>14619517.800000001</v>
      </c>
    </row>
    <row r="16" spans="1:10" x14ac:dyDescent="0.25">
      <c r="I16" s="22">
        <f>I14+I13+I12+I11+I10+I9+I8</f>
        <v>14619517.800000001</v>
      </c>
    </row>
  </sheetData>
  <mergeCells count="2">
    <mergeCell ref="A3:G3"/>
    <mergeCell ref="A4:G4"/>
  </mergeCells>
  <pageMargins left="0.70866141732283472" right="0.70866141732283472" top="0.74803149606299213" bottom="0.39370078740157483" header="0.31496062992125984" footer="0.31496062992125984"/>
  <pageSetup paperSize="9" scale="5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27"/>
  <sheetViews>
    <sheetView topLeftCell="C19" zoomScale="70" zoomScaleNormal="70" workbookViewId="0">
      <selection activeCell="M22" sqref="M22"/>
    </sheetView>
  </sheetViews>
  <sheetFormatPr defaultRowHeight="15" x14ac:dyDescent="0.25"/>
  <cols>
    <col min="1" max="1" width="5.140625" customWidth="1"/>
    <col min="2" max="2" width="30.7109375" style="4" customWidth="1"/>
    <col min="3" max="3" width="50.28515625" customWidth="1"/>
    <col min="4" max="4" width="24.5703125" customWidth="1"/>
    <col min="5" max="5" width="17" customWidth="1"/>
    <col min="6" max="6" width="14.5703125" customWidth="1"/>
    <col min="7" max="7" width="19" style="94" customWidth="1"/>
    <col min="8" max="8" width="18.7109375" style="94" customWidth="1"/>
    <col min="9" max="9" width="15.140625" customWidth="1"/>
    <col min="10" max="10" width="21.7109375" style="94" customWidth="1"/>
    <col min="11" max="11" width="20.28515625" customWidth="1"/>
    <col min="12" max="12" width="14.7109375" customWidth="1"/>
    <col min="13" max="13" width="22.5703125" customWidth="1"/>
  </cols>
  <sheetData>
    <row r="2" spans="1:13" ht="15.75" x14ac:dyDescent="0.25">
      <c r="A2" s="139" t="s">
        <v>23</v>
      </c>
      <c r="B2" s="139"/>
      <c r="C2" s="139"/>
      <c r="D2" s="139"/>
      <c r="E2" s="139"/>
      <c r="F2" s="139"/>
      <c r="G2" s="139"/>
      <c r="H2" s="139"/>
      <c r="I2" s="139"/>
      <c r="J2" s="139"/>
      <c r="K2" s="139"/>
      <c r="L2" s="139"/>
      <c r="M2" s="139"/>
    </row>
    <row r="3" spans="1:13" ht="15.75" x14ac:dyDescent="0.25">
      <c r="A3" s="139" t="s">
        <v>24</v>
      </c>
      <c r="B3" s="139"/>
      <c r="C3" s="139"/>
      <c r="D3" s="139"/>
      <c r="E3" s="139"/>
      <c r="F3" s="139"/>
      <c r="G3" s="139"/>
      <c r="H3" s="139"/>
      <c r="I3" s="139"/>
      <c r="J3" s="139"/>
      <c r="K3" s="139"/>
      <c r="L3" s="139"/>
      <c r="M3" s="139"/>
    </row>
    <row r="4" spans="1:13" ht="15.75" x14ac:dyDescent="0.25">
      <c r="A4" s="2"/>
    </row>
    <row r="5" spans="1:13" ht="180.75" customHeight="1" x14ac:dyDescent="0.25">
      <c r="A5" s="5" t="s">
        <v>17</v>
      </c>
      <c r="B5" s="119" t="s">
        <v>25</v>
      </c>
      <c r="C5" s="5" t="s">
        <v>26</v>
      </c>
      <c r="D5" s="5" t="s">
        <v>186</v>
      </c>
      <c r="E5" s="5" t="s">
        <v>27</v>
      </c>
      <c r="F5" s="5" t="s">
        <v>28</v>
      </c>
      <c r="G5" s="101" t="s">
        <v>29</v>
      </c>
      <c r="H5" s="101" t="s">
        <v>30</v>
      </c>
      <c r="I5" s="5" t="s">
        <v>34</v>
      </c>
      <c r="J5" s="101" t="s">
        <v>35</v>
      </c>
      <c r="K5" s="5" t="s">
        <v>31</v>
      </c>
      <c r="L5" s="5" t="s">
        <v>32</v>
      </c>
      <c r="M5" s="5" t="s">
        <v>33</v>
      </c>
    </row>
    <row r="6" spans="1:13" ht="15.75" x14ac:dyDescent="0.25">
      <c r="A6" s="5">
        <v>1</v>
      </c>
      <c r="B6" s="119">
        <v>2</v>
      </c>
      <c r="C6" s="5">
        <v>3</v>
      </c>
      <c r="D6" s="5">
        <v>4</v>
      </c>
      <c r="E6" s="5">
        <v>5</v>
      </c>
      <c r="F6" s="5">
        <v>6</v>
      </c>
      <c r="G6" s="101">
        <v>7</v>
      </c>
      <c r="H6" s="101">
        <v>8</v>
      </c>
      <c r="I6" s="5">
        <v>9</v>
      </c>
      <c r="J6" s="101">
        <v>10</v>
      </c>
      <c r="K6" s="5">
        <v>11</v>
      </c>
      <c r="L6" s="5">
        <v>12</v>
      </c>
      <c r="M6" s="5">
        <v>13</v>
      </c>
    </row>
    <row r="7" spans="1:13" ht="15.75" x14ac:dyDescent="0.25">
      <c r="A7" s="113"/>
      <c r="B7" s="120"/>
      <c r="C7" s="115" t="s">
        <v>179</v>
      </c>
      <c r="D7" s="115"/>
      <c r="E7" s="113"/>
      <c r="F7" s="113"/>
      <c r="G7" s="114"/>
      <c r="H7" s="114"/>
      <c r="I7" s="113"/>
      <c r="J7" s="114"/>
      <c r="K7" s="113"/>
      <c r="L7" s="116"/>
      <c r="M7" s="113"/>
    </row>
    <row r="8" spans="1:13" s="9" customFormat="1" ht="99.75" customHeight="1" x14ac:dyDescent="0.25">
      <c r="A8" s="7">
        <v>1</v>
      </c>
      <c r="B8" s="135" t="s">
        <v>188</v>
      </c>
      <c r="C8" s="136" t="s">
        <v>239</v>
      </c>
      <c r="D8" s="136" t="s">
        <v>187</v>
      </c>
      <c r="E8" s="98" t="s">
        <v>53</v>
      </c>
      <c r="F8" s="98" t="s">
        <v>82</v>
      </c>
      <c r="G8" s="98">
        <f>2150</f>
        <v>2150</v>
      </c>
      <c r="H8" s="98">
        <v>1151</v>
      </c>
      <c r="I8" s="76">
        <f>H8/G8</f>
        <v>0.53534883720930238</v>
      </c>
      <c r="J8" s="72">
        <v>580500</v>
      </c>
      <c r="K8" s="7">
        <f t="shared" ref="K8:K22" si="0">J8/$J$27</f>
        <v>2.2152176991933104E-2</v>
      </c>
      <c r="L8" s="154">
        <f>K8*I8+K9*I9+K10*I10+K11*I11+K16*I16+K12*I12+K13*I13+K17*I17+K18*I18+K19*I19+K20*I20+K21*I21+K24*I24+K25*I25+K26*I26+I22*K22+K14*I14+K15*I15</f>
        <v>0.64363536052834058</v>
      </c>
      <c r="M8" s="41" t="s">
        <v>166</v>
      </c>
    </row>
    <row r="9" spans="1:13" s="9" customFormat="1" ht="87.75" customHeight="1" x14ac:dyDescent="0.25">
      <c r="A9" s="7">
        <v>2</v>
      </c>
      <c r="B9" s="135" t="s">
        <v>188</v>
      </c>
      <c r="C9" s="136" t="s">
        <v>239</v>
      </c>
      <c r="D9" s="136" t="s">
        <v>187</v>
      </c>
      <c r="E9" s="98" t="s">
        <v>59</v>
      </c>
      <c r="F9" s="98" t="s">
        <v>82</v>
      </c>
      <c r="G9" s="98">
        <f>800</f>
        <v>800</v>
      </c>
      <c r="H9" s="98">
        <v>563</v>
      </c>
      <c r="I9" s="76">
        <f t="shared" ref="I9:I26" si="1">H9/G9</f>
        <v>0.70374999999999999</v>
      </c>
      <c r="J9" s="72">
        <v>316000</v>
      </c>
      <c r="K9" s="7">
        <f t="shared" si="0"/>
        <v>1.2058721670027323E-2</v>
      </c>
      <c r="L9" s="155"/>
      <c r="M9" s="41" t="s">
        <v>166</v>
      </c>
    </row>
    <row r="10" spans="1:13" s="9" customFormat="1" ht="90.75" customHeight="1" x14ac:dyDescent="0.25">
      <c r="A10" s="7">
        <v>3</v>
      </c>
      <c r="B10" s="135" t="s">
        <v>189</v>
      </c>
      <c r="C10" s="136" t="s">
        <v>240</v>
      </c>
      <c r="D10" s="136" t="s">
        <v>187</v>
      </c>
      <c r="E10" s="98" t="s">
        <v>53</v>
      </c>
      <c r="F10" s="98" t="s">
        <v>82</v>
      </c>
      <c r="G10" s="98">
        <f>2800</f>
        <v>2800</v>
      </c>
      <c r="H10" s="98">
        <v>1255</v>
      </c>
      <c r="I10" s="76">
        <f t="shared" si="1"/>
        <v>0.44821428571428573</v>
      </c>
      <c r="J10" s="72">
        <v>840000</v>
      </c>
      <c r="K10" s="7">
        <f t="shared" si="0"/>
        <v>3.2054829755768836E-2</v>
      </c>
      <c r="L10" s="155"/>
      <c r="M10" s="41" t="s">
        <v>164</v>
      </c>
    </row>
    <row r="11" spans="1:13" s="9" customFormat="1" ht="90" customHeight="1" x14ac:dyDescent="0.25">
      <c r="A11" s="7">
        <v>4</v>
      </c>
      <c r="B11" s="135" t="s">
        <v>189</v>
      </c>
      <c r="C11" s="136" t="s">
        <v>240</v>
      </c>
      <c r="D11" s="136" t="s">
        <v>187</v>
      </c>
      <c r="E11" s="98" t="s">
        <v>59</v>
      </c>
      <c r="F11" s="98" t="s">
        <v>82</v>
      </c>
      <c r="G11" s="98">
        <f>50</f>
        <v>50</v>
      </c>
      <c r="H11" s="98">
        <v>45</v>
      </c>
      <c r="I11" s="76">
        <f t="shared" si="1"/>
        <v>0.9</v>
      </c>
      <c r="J11" s="72">
        <v>20750</v>
      </c>
      <c r="K11" s="7">
        <f t="shared" si="0"/>
        <v>7.9183061599071827E-4</v>
      </c>
      <c r="L11" s="155"/>
      <c r="M11" s="41" t="s">
        <v>165</v>
      </c>
    </row>
    <row r="12" spans="1:13" s="9" customFormat="1" ht="87.75" customHeight="1" x14ac:dyDescent="0.25">
      <c r="A12" s="7">
        <v>5</v>
      </c>
      <c r="B12" s="135" t="s">
        <v>191</v>
      </c>
      <c r="C12" s="136" t="s">
        <v>234</v>
      </c>
      <c r="D12" s="136" t="s">
        <v>187</v>
      </c>
      <c r="E12" s="98" t="s">
        <v>53</v>
      </c>
      <c r="F12" s="98" t="s">
        <v>82</v>
      </c>
      <c r="G12" s="98">
        <f>6000</f>
        <v>6000</v>
      </c>
      <c r="H12" s="98">
        <v>3910</v>
      </c>
      <c r="I12" s="76">
        <f>H12/G12</f>
        <v>0.65166666666666662</v>
      </c>
      <c r="J12" s="72">
        <f>1500000</f>
        <v>1500000</v>
      </c>
      <c r="K12" s="7">
        <f t="shared" si="0"/>
        <v>5.7240767421015776E-2</v>
      </c>
      <c r="L12" s="155"/>
      <c r="M12" s="134" t="s">
        <v>168</v>
      </c>
    </row>
    <row r="13" spans="1:13" s="9" customFormat="1" ht="87.75" customHeight="1" x14ac:dyDescent="0.25">
      <c r="A13" s="7">
        <v>6</v>
      </c>
      <c r="B13" s="135" t="s">
        <v>191</v>
      </c>
      <c r="C13" s="136" t="s">
        <v>234</v>
      </c>
      <c r="D13" s="136" t="s">
        <v>187</v>
      </c>
      <c r="E13" s="98" t="s">
        <v>59</v>
      </c>
      <c r="F13" s="98" t="s">
        <v>82</v>
      </c>
      <c r="G13" s="98">
        <f>1000</f>
        <v>1000</v>
      </c>
      <c r="H13" s="98">
        <v>1063</v>
      </c>
      <c r="I13" s="76">
        <f>H13/G13</f>
        <v>1.0629999999999999</v>
      </c>
      <c r="J13" s="72">
        <f>360000</f>
        <v>360000</v>
      </c>
      <c r="K13" s="7">
        <f t="shared" si="0"/>
        <v>1.3737784181043787E-2</v>
      </c>
      <c r="L13" s="155"/>
      <c r="M13" s="134" t="s">
        <v>167</v>
      </c>
    </row>
    <row r="14" spans="1:13" s="9" customFormat="1" ht="93" customHeight="1" x14ac:dyDescent="0.25">
      <c r="A14" s="7">
        <v>7</v>
      </c>
      <c r="B14" s="135" t="s">
        <v>190</v>
      </c>
      <c r="C14" s="136" t="s">
        <v>235</v>
      </c>
      <c r="D14" s="136" t="s">
        <v>187</v>
      </c>
      <c r="E14" s="98" t="s">
        <v>53</v>
      </c>
      <c r="F14" s="98" t="s">
        <v>82</v>
      </c>
      <c r="G14" s="98">
        <f>90</f>
        <v>90</v>
      </c>
      <c r="H14" s="98">
        <v>35</v>
      </c>
      <c r="I14" s="76">
        <f>H14/G14</f>
        <v>0.3888888888888889</v>
      </c>
      <c r="J14" s="72">
        <f>21600</f>
        <v>21600</v>
      </c>
      <c r="K14" s="7">
        <f t="shared" si="0"/>
        <v>8.2426705086262721E-4</v>
      </c>
      <c r="L14" s="155"/>
      <c r="M14" s="134" t="s">
        <v>168</v>
      </c>
    </row>
    <row r="15" spans="1:13" s="9" customFormat="1" ht="86.25" customHeight="1" x14ac:dyDescent="0.25">
      <c r="A15" s="7">
        <v>8</v>
      </c>
      <c r="B15" s="135" t="s">
        <v>190</v>
      </c>
      <c r="C15" s="136" t="s">
        <v>235</v>
      </c>
      <c r="D15" s="136" t="s">
        <v>187</v>
      </c>
      <c r="E15" s="98" t="s">
        <v>59</v>
      </c>
      <c r="F15" s="98" t="s">
        <v>82</v>
      </c>
      <c r="G15" s="98">
        <f>30</f>
        <v>30</v>
      </c>
      <c r="H15" s="98">
        <v>12</v>
      </c>
      <c r="I15" s="76">
        <f>H15/G15</f>
        <v>0.4</v>
      </c>
      <c r="J15" s="72">
        <f>12000</f>
        <v>12000</v>
      </c>
      <c r="K15" s="7">
        <f t="shared" si="0"/>
        <v>4.5792613936812619E-4</v>
      </c>
      <c r="L15" s="155"/>
      <c r="M15" s="134" t="s">
        <v>168</v>
      </c>
    </row>
    <row r="16" spans="1:13" s="9" customFormat="1" ht="171.75" customHeight="1" x14ac:dyDescent="0.25">
      <c r="A16" s="7">
        <v>9</v>
      </c>
      <c r="B16" s="135" t="s">
        <v>206</v>
      </c>
      <c r="C16" s="136" t="s">
        <v>236</v>
      </c>
      <c r="D16" s="136" t="s">
        <v>187</v>
      </c>
      <c r="E16" s="98" t="s">
        <v>84</v>
      </c>
      <c r="F16" s="98" t="s">
        <v>81</v>
      </c>
      <c r="G16" s="98">
        <f>1800</f>
        <v>1800</v>
      </c>
      <c r="H16" s="98">
        <v>982</v>
      </c>
      <c r="I16" s="76">
        <f t="shared" si="1"/>
        <v>0.54555555555555557</v>
      </c>
      <c r="J16" s="72">
        <f>3036600</f>
        <v>3036600</v>
      </c>
      <c r="K16" s="7">
        <f t="shared" si="0"/>
        <v>0.11587820956710435</v>
      </c>
      <c r="L16" s="155"/>
      <c r="M16" s="134" t="s">
        <v>176</v>
      </c>
    </row>
    <row r="17" spans="1:13" s="9" customFormat="1" ht="88.5" customHeight="1" x14ac:dyDescent="0.25">
      <c r="A17" s="7">
        <v>10</v>
      </c>
      <c r="B17" s="135" t="s">
        <v>185</v>
      </c>
      <c r="C17" s="136" t="s">
        <v>237</v>
      </c>
      <c r="D17" s="136" t="s">
        <v>201</v>
      </c>
      <c r="E17" s="98" t="s">
        <v>80</v>
      </c>
      <c r="F17" s="98" t="s">
        <v>83</v>
      </c>
      <c r="G17" s="98">
        <f>5250</f>
        <v>5250</v>
      </c>
      <c r="H17" s="98">
        <v>3480</v>
      </c>
      <c r="I17" s="76">
        <f t="shared" si="1"/>
        <v>0.66285714285714281</v>
      </c>
      <c r="J17" s="72">
        <f>8289750</f>
        <v>8289750</v>
      </c>
      <c r="K17" s="7">
        <f t="shared" si="0"/>
        <v>0.31634110115224368</v>
      </c>
      <c r="L17" s="155"/>
      <c r="M17" s="134" t="s">
        <v>255</v>
      </c>
    </row>
    <row r="18" spans="1:13" s="9" customFormat="1" ht="106.5" customHeight="1" x14ac:dyDescent="0.25">
      <c r="A18" s="7">
        <v>11</v>
      </c>
      <c r="B18" s="135" t="s">
        <v>198</v>
      </c>
      <c r="C18" s="136" t="s">
        <v>238</v>
      </c>
      <c r="D18" s="136" t="s">
        <v>187</v>
      </c>
      <c r="E18" s="98" t="s">
        <v>79</v>
      </c>
      <c r="F18" s="98" t="s">
        <v>82</v>
      </c>
      <c r="G18" s="98">
        <f>140</f>
        <v>140</v>
      </c>
      <c r="H18" s="98">
        <v>152</v>
      </c>
      <c r="I18" s="76">
        <f t="shared" si="1"/>
        <v>1.0857142857142856</v>
      </c>
      <c r="J18" s="72">
        <f>823900</f>
        <v>823900</v>
      </c>
      <c r="K18" s="7">
        <f t="shared" si="0"/>
        <v>3.1440445518783264E-2</v>
      </c>
      <c r="L18" s="155"/>
      <c r="M18" s="134" t="s">
        <v>168</v>
      </c>
    </row>
    <row r="19" spans="1:13" s="9" customFormat="1" ht="102" customHeight="1" x14ac:dyDescent="0.25">
      <c r="A19" s="7">
        <v>12</v>
      </c>
      <c r="B19" s="135" t="s">
        <v>199</v>
      </c>
      <c r="C19" s="136" t="s">
        <v>231</v>
      </c>
      <c r="D19" s="136" t="s">
        <v>187</v>
      </c>
      <c r="E19" s="98" t="s">
        <v>79</v>
      </c>
      <c r="F19" s="98" t="s">
        <v>82</v>
      </c>
      <c r="G19" s="98">
        <f>260</f>
        <v>260</v>
      </c>
      <c r="H19" s="98">
        <v>155</v>
      </c>
      <c r="I19" s="76">
        <f t="shared" si="1"/>
        <v>0.59615384615384615</v>
      </c>
      <c r="J19" s="72">
        <f>4695340</f>
        <v>4695340</v>
      </c>
      <c r="K19" s="7">
        <f t="shared" si="0"/>
        <v>0.17917657660172814</v>
      </c>
      <c r="L19" s="155"/>
      <c r="M19" s="133" t="s">
        <v>88</v>
      </c>
    </row>
    <row r="20" spans="1:13" s="9" customFormat="1" ht="92.25" customHeight="1" x14ac:dyDescent="0.25">
      <c r="A20" s="7">
        <v>13</v>
      </c>
      <c r="B20" s="135" t="s">
        <v>200</v>
      </c>
      <c r="C20" s="136" t="s">
        <v>232</v>
      </c>
      <c r="D20" s="136" t="s">
        <v>187</v>
      </c>
      <c r="E20" s="98" t="s">
        <v>78</v>
      </c>
      <c r="F20" s="98" t="s">
        <v>82</v>
      </c>
      <c r="G20" s="98">
        <f>12</f>
        <v>12</v>
      </c>
      <c r="H20" s="98">
        <v>11</v>
      </c>
      <c r="I20" s="76">
        <f t="shared" ref="I20:I24" si="2">H20/G20</f>
        <v>0.91666666666666663</v>
      </c>
      <c r="J20" s="72">
        <f>42000</f>
        <v>42000</v>
      </c>
      <c r="K20" s="7">
        <f t="shared" si="0"/>
        <v>1.6027414877884418E-3</v>
      </c>
      <c r="L20" s="155"/>
      <c r="M20" s="134" t="s">
        <v>167</v>
      </c>
    </row>
    <row r="21" spans="1:13" s="9" customFormat="1" ht="97.5" customHeight="1" x14ac:dyDescent="0.25">
      <c r="A21" s="7">
        <v>14</v>
      </c>
      <c r="B21" s="135" t="s">
        <v>204</v>
      </c>
      <c r="C21" s="136" t="s">
        <v>233</v>
      </c>
      <c r="D21" s="136" t="s">
        <v>195</v>
      </c>
      <c r="E21" s="98" t="s">
        <v>77</v>
      </c>
      <c r="F21" s="98" t="s">
        <v>71</v>
      </c>
      <c r="G21" s="98">
        <f>2400</f>
        <v>2400</v>
      </c>
      <c r="H21" s="98">
        <v>1724</v>
      </c>
      <c r="I21" s="76">
        <f t="shared" si="2"/>
        <v>0.71833333333333338</v>
      </c>
      <c r="J21" s="72">
        <f>1440000</f>
        <v>1440000</v>
      </c>
      <c r="K21" s="7">
        <f t="shared" si="0"/>
        <v>5.4951136724175148E-2</v>
      </c>
      <c r="L21" s="155"/>
      <c r="M21" s="134" t="s">
        <v>168</v>
      </c>
    </row>
    <row r="22" spans="1:13" s="9" customFormat="1" ht="84.75" customHeight="1" x14ac:dyDescent="0.25">
      <c r="A22" s="7">
        <v>15</v>
      </c>
      <c r="B22" s="135" t="s">
        <v>205</v>
      </c>
      <c r="C22" s="137" t="s">
        <v>184</v>
      </c>
      <c r="D22" s="136" t="s">
        <v>187</v>
      </c>
      <c r="E22" s="98" t="s">
        <v>79</v>
      </c>
      <c r="F22" s="98" t="s">
        <v>82</v>
      </c>
      <c r="G22" s="98">
        <v>70</v>
      </c>
      <c r="H22" s="98">
        <v>41</v>
      </c>
      <c r="I22" s="76">
        <f>H22/G22</f>
        <v>0.58571428571428574</v>
      </c>
      <c r="J22" s="72">
        <f>351610</f>
        <v>351610</v>
      </c>
      <c r="K22" s="7">
        <f t="shared" si="0"/>
        <v>1.3417617488602238E-2</v>
      </c>
      <c r="L22" s="155"/>
      <c r="M22" s="133" t="s">
        <v>175</v>
      </c>
    </row>
    <row r="23" spans="1:13" s="9" customFormat="1" ht="20.100000000000001" customHeight="1" x14ac:dyDescent="0.25">
      <c r="A23" s="107"/>
      <c r="B23" s="127"/>
      <c r="C23" s="108" t="s">
        <v>178</v>
      </c>
      <c r="D23" s="108"/>
      <c r="E23" s="109"/>
      <c r="F23" s="109"/>
      <c r="G23" s="131"/>
      <c r="H23" s="131"/>
      <c r="I23" s="111"/>
      <c r="J23" s="112"/>
      <c r="K23" s="109"/>
      <c r="L23" s="155"/>
      <c r="M23" s="117"/>
    </row>
    <row r="24" spans="1:13" s="9" customFormat="1" ht="50.1" customHeight="1" x14ac:dyDescent="0.25">
      <c r="A24" s="7">
        <v>16</v>
      </c>
      <c r="B24" s="135" t="s">
        <v>193</v>
      </c>
      <c r="C24" s="136" t="s">
        <v>230</v>
      </c>
      <c r="D24" s="136"/>
      <c r="E24" s="98" t="s">
        <v>76</v>
      </c>
      <c r="F24" s="98" t="s">
        <v>81</v>
      </c>
      <c r="G24" s="98">
        <f>265</f>
        <v>265</v>
      </c>
      <c r="H24" s="98">
        <v>210</v>
      </c>
      <c r="I24" s="76">
        <f t="shared" si="2"/>
        <v>0.79245283018867929</v>
      </c>
      <c r="J24" s="72">
        <f>1485049.4</f>
        <v>1485049.4</v>
      </c>
      <c r="K24" s="7">
        <f>J24/$J$27</f>
        <v>5.667024487607935E-2</v>
      </c>
      <c r="L24" s="155"/>
      <c r="M24" s="133"/>
    </row>
    <row r="25" spans="1:13" s="9" customFormat="1" ht="84.95" customHeight="1" x14ac:dyDescent="0.25">
      <c r="A25" s="7">
        <v>17</v>
      </c>
      <c r="B25" s="135" t="s">
        <v>193</v>
      </c>
      <c r="C25" s="137" t="s">
        <v>192</v>
      </c>
      <c r="D25" s="136" t="s">
        <v>194</v>
      </c>
      <c r="E25" s="98" t="s">
        <v>124</v>
      </c>
      <c r="F25" s="98" t="s">
        <v>82</v>
      </c>
      <c r="G25" s="98">
        <f>4000</f>
        <v>4000</v>
      </c>
      <c r="H25" s="98">
        <v>1632</v>
      </c>
      <c r="I25" s="76">
        <f t="shared" si="1"/>
        <v>0.40799999999999997</v>
      </c>
      <c r="J25" s="72">
        <f>1800000</f>
        <v>1800000</v>
      </c>
      <c r="K25" s="7">
        <f>J25/$J$27</f>
        <v>6.8688920905218928E-2</v>
      </c>
      <c r="L25" s="155"/>
      <c r="M25" s="134" t="s">
        <v>210</v>
      </c>
    </row>
    <row r="26" spans="1:13" s="9" customFormat="1" ht="112.5" customHeight="1" x14ac:dyDescent="0.25">
      <c r="A26" s="7">
        <v>18</v>
      </c>
      <c r="B26" s="135" t="s">
        <v>193</v>
      </c>
      <c r="C26" s="137" t="s">
        <v>196</v>
      </c>
      <c r="D26" s="136" t="s">
        <v>197</v>
      </c>
      <c r="E26" s="98" t="s">
        <v>125</v>
      </c>
      <c r="F26" s="98" t="s">
        <v>82</v>
      </c>
      <c r="G26" s="98">
        <f>400</f>
        <v>400</v>
      </c>
      <c r="H26" s="98">
        <v>359</v>
      </c>
      <c r="I26" s="76">
        <f t="shared" si="1"/>
        <v>0.89749999999999996</v>
      </c>
      <c r="J26" s="72">
        <f>590000</f>
        <v>590000</v>
      </c>
      <c r="K26" s="7">
        <f>J26/$J$27</f>
        <v>2.2514701852266207E-2</v>
      </c>
      <c r="L26" s="155"/>
      <c r="M26" s="134"/>
    </row>
    <row r="27" spans="1:13" s="12" customFormat="1" ht="15.75" x14ac:dyDescent="0.25">
      <c r="A27" s="10"/>
      <c r="B27" s="121"/>
      <c r="C27" s="11" t="s">
        <v>52</v>
      </c>
      <c r="D27" s="11"/>
      <c r="E27" s="10"/>
      <c r="F27" s="10"/>
      <c r="G27" s="103">
        <f>SUM(G8:G26)</f>
        <v>27517</v>
      </c>
      <c r="H27" s="103">
        <f>SUM(H8:H26)</f>
        <v>16780</v>
      </c>
      <c r="I27" s="25"/>
      <c r="J27" s="102">
        <f>SUM(J8:J26)</f>
        <v>26205099.399999999</v>
      </c>
      <c r="K27" s="10"/>
      <c r="L27" s="10">
        <f>L8</f>
        <v>0.64363536052834058</v>
      </c>
      <c r="M27" s="10"/>
    </row>
  </sheetData>
  <mergeCells count="3">
    <mergeCell ref="L8:L26"/>
    <mergeCell ref="A2:M2"/>
    <mergeCell ref="A3:M3"/>
  </mergeCells>
  <pageMargins left="0.39370078740157483" right="0.39370078740157483" top="0.74803149606299213" bottom="0.39370078740157483" header="0.31496062992125984" footer="0.31496062992125984"/>
  <pageSetup paperSize="9" scale="5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6"/>
  <sheetViews>
    <sheetView workbookViewId="0">
      <selection activeCell="B16" sqref="B16"/>
    </sheetView>
  </sheetViews>
  <sheetFormatPr defaultRowHeight="15" x14ac:dyDescent="0.25"/>
  <cols>
    <col min="1" max="1" width="36.7109375" customWidth="1"/>
    <col min="2" max="2" width="44.42578125" customWidth="1"/>
    <col min="3" max="3" width="45.42578125" customWidth="1"/>
  </cols>
  <sheetData>
    <row r="2" spans="1:3" ht="15.75" x14ac:dyDescent="0.25">
      <c r="A2" s="139" t="s">
        <v>36</v>
      </c>
      <c r="B2" s="139"/>
      <c r="C2" s="139"/>
    </row>
    <row r="3" spans="1:3" ht="15.75" x14ac:dyDescent="0.25">
      <c r="A3" s="139" t="s">
        <v>37</v>
      </c>
      <c r="B3" s="139"/>
      <c r="C3" s="139"/>
    </row>
    <row r="4" spans="1:3" ht="15.75" x14ac:dyDescent="0.25">
      <c r="A4" s="2"/>
    </row>
    <row r="5" spans="1:3" ht="78.75" x14ac:dyDescent="0.25">
      <c r="A5" s="5" t="s">
        <v>38</v>
      </c>
      <c r="B5" s="5" t="s">
        <v>39</v>
      </c>
      <c r="C5" s="5" t="s">
        <v>121</v>
      </c>
    </row>
    <row r="6" spans="1:3" ht="15.75" x14ac:dyDescent="0.25">
      <c r="A6" s="5">
        <v>1</v>
      </c>
      <c r="B6" s="5">
        <v>2</v>
      </c>
      <c r="C6" s="5">
        <v>3</v>
      </c>
    </row>
    <row r="7" spans="1:3" s="9" customFormat="1" ht="30" customHeight="1" x14ac:dyDescent="0.25">
      <c r="A7" s="8">
        <f>'Часть 2 Показат. объема'!L27</f>
        <v>0.64363536052834058</v>
      </c>
      <c r="B7" s="73">
        <f>'Часть 1 Фин.обеспеч.'!F15</f>
        <v>0.5754225596783894</v>
      </c>
      <c r="C7" s="74">
        <f>A7/B7</f>
        <v>1.1185438417431464</v>
      </c>
    </row>
    <row r="8" spans="1:3" s="31" customFormat="1" ht="15.75" x14ac:dyDescent="0.25">
      <c r="B8" s="32"/>
    </row>
    <row r="9" spans="1:3" s="31" customFormat="1" x14ac:dyDescent="0.25"/>
    <row r="10" spans="1:3" x14ac:dyDescent="0.25">
      <c r="A10" s="156" t="s">
        <v>241</v>
      </c>
      <c r="B10" s="156"/>
      <c r="C10" s="156"/>
    </row>
    <row r="11" spans="1:3" x14ac:dyDescent="0.25">
      <c r="A11" s="156"/>
      <c r="B11" s="156"/>
      <c r="C11" s="156"/>
    </row>
    <row r="12" spans="1:3" x14ac:dyDescent="0.25">
      <c r="A12" s="156"/>
      <c r="B12" s="156"/>
      <c r="C12" s="156"/>
    </row>
    <row r="13" spans="1:3" x14ac:dyDescent="0.25">
      <c r="A13" s="156"/>
      <c r="B13" s="156"/>
      <c r="C13" s="156"/>
    </row>
    <row r="14" spans="1:3" x14ac:dyDescent="0.25">
      <c r="A14" s="30"/>
      <c r="B14" s="30"/>
      <c r="C14" s="30"/>
    </row>
    <row r="15" spans="1:3" x14ac:dyDescent="0.25">
      <c r="A15" s="30"/>
      <c r="B15" s="30"/>
      <c r="C15" s="30"/>
    </row>
    <row r="16" spans="1:3" x14ac:dyDescent="0.25">
      <c r="A16" s="30"/>
      <c r="B16" s="30"/>
      <c r="C16" s="30"/>
    </row>
  </sheetData>
  <mergeCells count="3">
    <mergeCell ref="A2:C2"/>
    <mergeCell ref="A3:C3"/>
    <mergeCell ref="A10:C13"/>
  </mergeCells>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57"/>
  <sheetViews>
    <sheetView topLeftCell="C40" zoomScale="70" zoomScaleNormal="70" workbookViewId="0">
      <selection activeCell="C36" sqref="C36:C38"/>
    </sheetView>
  </sheetViews>
  <sheetFormatPr defaultRowHeight="15" x14ac:dyDescent="0.25"/>
  <cols>
    <col min="1" max="1" width="5.42578125" style="4" customWidth="1"/>
    <col min="2" max="2" width="25" style="122" customWidth="1"/>
    <col min="3" max="3" width="53.140625" style="20" customWidth="1"/>
    <col min="4" max="4" width="58.5703125" style="20" customWidth="1"/>
    <col min="5" max="5" width="14.5703125" style="38" customWidth="1"/>
    <col min="6" max="6" width="19.42578125" style="77" customWidth="1"/>
    <col min="7" max="7" width="18.28515625" style="77" customWidth="1"/>
    <col min="8" max="8" width="18.85546875" customWidth="1"/>
    <col min="9" max="9" width="23" style="94" customWidth="1"/>
    <col min="10" max="10" width="39" style="94" customWidth="1"/>
  </cols>
  <sheetData>
    <row r="2" spans="1:10" ht="18.75" x14ac:dyDescent="0.3">
      <c r="A2" s="144" t="s">
        <v>163</v>
      </c>
      <c r="B2" s="144"/>
      <c r="C2" s="144"/>
      <c r="D2" s="144"/>
      <c r="E2" s="144"/>
      <c r="F2" s="144"/>
      <c r="G2" s="144"/>
      <c r="H2" s="144"/>
      <c r="I2" s="144"/>
    </row>
    <row r="3" spans="1:10" ht="15.75" x14ac:dyDescent="0.25">
      <c r="A3" s="3"/>
    </row>
    <row r="4" spans="1:10" ht="140.25" customHeight="1" x14ac:dyDescent="0.25">
      <c r="A4" s="80" t="s">
        <v>17</v>
      </c>
      <c r="B4" s="123" t="s">
        <v>40</v>
      </c>
      <c r="C4" s="81" t="s">
        <v>26</v>
      </c>
      <c r="D4" s="81" t="s">
        <v>126</v>
      </c>
      <c r="E4" s="81" t="s">
        <v>41</v>
      </c>
      <c r="F4" s="82" t="s">
        <v>42</v>
      </c>
      <c r="G4" s="82" t="s">
        <v>43</v>
      </c>
      <c r="H4" s="81" t="s">
        <v>48</v>
      </c>
      <c r="I4" s="95" t="s">
        <v>44</v>
      </c>
      <c r="J4" s="95" t="s">
        <v>127</v>
      </c>
    </row>
    <row r="5" spans="1:10" ht="15.75" x14ac:dyDescent="0.25">
      <c r="A5" s="83">
        <v>1</v>
      </c>
      <c r="B5" s="124">
        <v>2</v>
      </c>
      <c r="C5" s="85">
        <v>3</v>
      </c>
      <c r="D5" s="85"/>
      <c r="E5" s="84">
        <v>4</v>
      </c>
      <c r="F5" s="86">
        <v>5</v>
      </c>
      <c r="G5" s="86">
        <v>6</v>
      </c>
      <c r="H5" s="84">
        <v>8</v>
      </c>
      <c r="I5" s="96">
        <v>9</v>
      </c>
      <c r="J5" s="96">
        <v>9</v>
      </c>
    </row>
    <row r="6" spans="1:10" s="19" customFormat="1" ht="35.1" customHeight="1" x14ac:dyDescent="0.25">
      <c r="A6" s="18" t="s">
        <v>49</v>
      </c>
      <c r="B6" s="168" t="s">
        <v>188</v>
      </c>
      <c r="C6" s="171" t="s">
        <v>89</v>
      </c>
      <c r="D6" s="13" t="s">
        <v>53</v>
      </c>
      <c r="E6" s="7" t="s">
        <v>82</v>
      </c>
      <c r="F6" s="98">
        <f>'Часть 2 Показат. объема'!G8</f>
        <v>2150</v>
      </c>
      <c r="G6" s="98">
        <f>'Часть 2 Показат. объема'!H8</f>
        <v>1151</v>
      </c>
      <c r="H6" s="8">
        <f>G6/F6</f>
        <v>0.53534883720930238</v>
      </c>
      <c r="I6" s="170" t="s">
        <v>228</v>
      </c>
      <c r="J6" s="170" t="s">
        <v>215</v>
      </c>
    </row>
    <row r="7" spans="1:10" s="19" customFormat="1" ht="31.5" x14ac:dyDescent="0.25">
      <c r="A7" s="18" t="s">
        <v>57</v>
      </c>
      <c r="B7" s="163"/>
      <c r="C7" s="172"/>
      <c r="D7" s="13" t="s">
        <v>56</v>
      </c>
      <c r="E7" s="7" t="s">
        <v>207</v>
      </c>
      <c r="F7" s="14">
        <v>90</v>
      </c>
      <c r="G7" s="14">
        <v>98</v>
      </c>
      <c r="H7" s="8">
        <f>G7/F7</f>
        <v>1.0888888888888888</v>
      </c>
      <c r="I7" s="159"/>
      <c r="J7" s="159"/>
    </row>
    <row r="8" spans="1:10" s="19" customFormat="1" ht="35.25" customHeight="1" x14ac:dyDescent="0.25">
      <c r="A8" s="18" t="s">
        <v>58</v>
      </c>
      <c r="B8" s="164"/>
      <c r="C8" s="173"/>
      <c r="D8" s="13" t="s">
        <v>54</v>
      </c>
      <c r="E8" s="7" t="s">
        <v>207</v>
      </c>
      <c r="F8" s="14">
        <v>100</v>
      </c>
      <c r="G8" s="14">
        <v>100</v>
      </c>
      <c r="H8" s="8">
        <f t="shared" ref="H8:H47" si="0">G8/F8</f>
        <v>1</v>
      </c>
      <c r="I8" s="160"/>
      <c r="J8" s="160"/>
    </row>
    <row r="9" spans="1:10" s="19" customFormat="1" ht="35.1" customHeight="1" x14ac:dyDescent="0.25">
      <c r="A9" s="18" t="s">
        <v>60</v>
      </c>
      <c r="B9" s="168" t="s">
        <v>188</v>
      </c>
      <c r="C9" s="171" t="s">
        <v>89</v>
      </c>
      <c r="D9" s="13" t="s">
        <v>59</v>
      </c>
      <c r="E9" s="7" t="s">
        <v>82</v>
      </c>
      <c r="F9" s="98">
        <f>'Часть 2 Показат. объема'!G9</f>
        <v>800</v>
      </c>
      <c r="G9" s="98">
        <f>'Часть 2 Показат. объема'!H9</f>
        <v>563</v>
      </c>
      <c r="H9" s="8">
        <f t="shared" si="0"/>
        <v>0.70374999999999999</v>
      </c>
      <c r="I9" s="170" t="s">
        <v>228</v>
      </c>
      <c r="J9" s="170" t="s">
        <v>215</v>
      </c>
    </row>
    <row r="10" spans="1:10" s="19" customFormat="1" ht="31.5" x14ac:dyDescent="0.25">
      <c r="A10" s="18" t="s">
        <v>61</v>
      </c>
      <c r="B10" s="163"/>
      <c r="C10" s="172"/>
      <c r="D10" s="13" t="s">
        <v>56</v>
      </c>
      <c r="E10" s="7" t="s">
        <v>207</v>
      </c>
      <c r="F10" s="14">
        <v>90</v>
      </c>
      <c r="G10" s="14">
        <v>95</v>
      </c>
      <c r="H10" s="8">
        <f t="shared" si="0"/>
        <v>1.0555555555555556</v>
      </c>
      <c r="I10" s="159"/>
      <c r="J10" s="159"/>
    </row>
    <row r="11" spans="1:10" s="19" customFormat="1" ht="37.5" customHeight="1" x14ac:dyDescent="0.25">
      <c r="A11" s="18" t="s">
        <v>62</v>
      </c>
      <c r="B11" s="164"/>
      <c r="C11" s="173"/>
      <c r="D11" s="13" t="s">
        <v>54</v>
      </c>
      <c r="E11" s="7" t="s">
        <v>207</v>
      </c>
      <c r="F11" s="14">
        <v>100</v>
      </c>
      <c r="G11" s="14">
        <v>100</v>
      </c>
      <c r="H11" s="8">
        <f t="shared" si="0"/>
        <v>1</v>
      </c>
      <c r="I11" s="160"/>
      <c r="J11" s="160"/>
    </row>
    <row r="12" spans="1:10" s="19" customFormat="1" ht="35.1" customHeight="1" x14ac:dyDescent="0.25">
      <c r="A12" s="18" t="s">
        <v>63</v>
      </c>
      <c r="B12" s="168" t="s">
        <v>189</v>
      </c>
      <c r="C12" s="171" t="s">
        <v>90</v>
      </c>
      <c r="D12" s="13" t="s">
        <v>53</v>
      </c>
      <c r="E12" s="7" t="s">
        <v>82</v>
      </c>
      <c r="F12" s="98">
        <f>'Часть 2 Показат. объема'!G10</f>
        <v>2800</v>
      </c>
      <c r="G12" s="98">
        <f>'Часть 2 Показат. объема'!H10</f>
        <v>1255</v>
      </c>
      <c r="H12" s="8">
        <f t="shared" si="0"/>
        <v>0.44821428571428573</v>
      </c>
      <c r="I12" s="169" t="s">
        <v>229</v>
      </c>
      <c r="J12" s="170" t="s">
        <v>214</v>
      </c>
    </row>
    <row r="13" spans="1:10" s="19" customFormat="1" ht="31.5" x14ac:dyDescent="0.25">
      <c r="A13" s="18" t="s">
        <v>64</v>
      </c>
      <c r="B13" s="163"/>
      <c r="C13" s="172"/>
      <c r="D13" s="13" t="s">
        <v>56</v>
      </c>
      <c r="E13" s="7" t="s">
        <v>207</v>
      </c>
      <c r="F13" s="14">
        <v>90</v>
      </c>
      <c r="G13" s="14">
        <v>90</v>
      </c>
      <c r="H13" s="8">
        <f t="shared" si="0"/>
        <v>1</v>
      </c>
      <c r="I13" s="157"/>
      <c r="J13" s="159"/>
    </row>
    <row r="14" spans="1:10" s="19" customFormat="1" ht="37.5" customHeight="1" x14ac:dyDescent="0.25">
      <c r="A14" s="18" t="s">
        <v>65</v>
      </c>
      <c r="B14" s="164"/>
      <c r="C14" s="173"/>
      <c r="D14" s="13" t="s">
        <v>54</v>
      </c>
      <c r="E14" s="7" t="s">
        <v>207</v>
      </c>
      <c r="F14" s="14">
        <v>100</v>
      </c>
      <c r="G14" s="14">
        <v>100</v>
      </c>
      <c r="H14" s="8">
        <f t="shared" si="0"/>
        <v>1</v>
      </c>
      <c r="I14" s="158"/>
      <c r="J14" s="160"/>
    </row>
    <row r="15" spans="1:10" s="19" customFormat="1" ht="35.1" customHeight="1" x14ac:dyDescent="0.25">
      <c r="A15" s="17" t="s">
        <v>66</v>
      </c>
      <c r="B15" s="168" t="s">
        <v>189</v>
      </c>
      <c r="C15" s="171" t="s">
        <v>90</v>
      </c>
      <c r="D15" s="13" t="s">
        <v>59</v>
      </c>
      <c r="E15" s="7" t="s">
        <v>82</v>
      </c>
      <c r="F15" s="98">
        <f>'Часть 2 Показат. объема'!G11</f>
        <v>50</v>
      </c>
      <c r="G15" s="98">
        <f>'Часть 2 Показат. объема'!H11</f>
        <v>45</v>
      </c>
      <c r="H15" s="8">
        <f t="shared" si="0"/>
        <v>0.9</v>
      </c>
      <c r="I15" s="169" t="s">
        <v>168</v>
      </c>
      <c r="J15" s="170" t="s">
        <v>214</v>
      </c>
    </row>
    <row r="16" spans="1:10" s="19" customFormat="1" ht="31.5" x14ac:dyDescent="0.25">
      <c r="A16" s="18" t="s">
        <v>67</v>
      </c>
      <c r="B16" s="163"/>
      <c r="C16" s="172"/>
      <c r="D16" s="13" t="s">
        <v>56</v>
      </c>
      <c r="E16" s="7" t="s">
        <v>207</v>
      </c>
      <c r="F16" s="14">
        <v>90</v>
      </c>
      <c r="G16" s="14">
        <v>90</v>
      </c>
      <c r="H16" s="8">
        <f t="shared" si="0"/>
        <v>1</v>
      </c>
      <c r="I16" s="157"/>
      <c r="J16" s="159"/>
    </row>
    <row r="17" spans="1:10" s="19" customFormat="1" ht="36.75" customHeight="1" x14ac:dyDescent="0.25">
      <c r="A17" s="17" t="s">
        <v>68</v>
      </c>
      <c r="B17" s="164"/>
      <c r="C17" s="173"/>
      <c r="D17" s="13" t="s">
        <v>54</v>
      </c>
      <c r="E17" s="7" t="s">
        <v>207</v>
      </c>
      <c r="F17" s="14">
        <v>100</v>
      </c>
      <c r="G17" s="14">
        <v>100</v>
      </c>
      <c r="H17" s="8">
        <f t="shared" si="0"/>
        <v>1</v>
      </c>
      <c r="I17" s="158"/>
      <c r="J17" s="160"/>
    </row>
    <row r="18" spans="1:10" s="19" customFormat="1" ht="36.75" customHeight="1" x14ac:dyDescent="0.25">
      <c r="A18" s="17" t="s">
        <v>128</v>
      </c>
      <c r="B18" s="168" t="s">
        <v>191</v>
      </c>
      <c r="C18" s="171" t="s">
        <v>91</v>
      </c>
      <c r="D18" s="13" t="s">
        <v>53</v>
      </c>
      <c r="E18" s="7" t="s">
        <v>82</v>
      </c>
      <c r="F18" s="98">
        <f>'Часть 2 Показат. объема'!G12</f>
        <v>6000</v>
      </c>
      <c r="G18" s="98">
        <f>'Часть 2 Показат. объема'!H12</f>
        <v>3910</v>
      </c>
      <c r="H18" s="8">
        <f t="shared" ref="H18:H29" si="1">G18/F18</f>
        <v>0.65166666666666662</v>
      </c>
      <c r="I18" s="169" t="s">
        <v>168</v>
      </c>
      <c r="J18" s="170" t="s">
        <v>220</v>
      </c>
    </row>
    <row r="19" spans="1:10" s="19" customFormat="1" ht="45" customHeight="1" x14ac:dyDescent="0.25">
      <c r="A19" s="17" t="s">
        <v>129</v>
      </c>
      <c r="B19" s="163"/>
      <c r="C19" s="172"/>
      <c r="D19" s="13" t="s">
        <v>56</v>
      </c>
      <c r="E19" s="7" t="s">
        <v>207</v>
      </c>
      <c r="F19" s="14">
        <v>90</v>
      </c>
      <c r="G19" s="14">
        <v>95</v>
      </c>
      <c r="H19" s="8">
        <f t="shared" si="1"/>
        <v>1.0555555555555556</v>
      </c>
      <c r="I19" s="157"/>
      <c r="J19" s="159"/>
    </row>
    <row r="20" spans="1:10" s="19" customFormat="1" ht="36.75" customHeight="1" x14ac:dyDescent="0.25">
      <c r="A20" s="17" t="s">
        <v>130</v>
      </c>
      <c r="B20" s="164"/>
      <c r="C20" s="173"/>
      <c r="D20" s="13" t="s">
        <v>54</v>
      </c>
      <c r="E20" s="7" t="s">
        <v>207</v>
      </c>
      <c r="F20" s="14">
        <v>100</v>
      </c>
      <c r="G20" s="14">
        <v>100</v>
      </c>
      <c r="H20" s="8">
        <f t="shared" si="1"/>
        <v>1</v>
      </c>
      <c r="I20" s="158"/>
      <c r="J20" s="160"/>
    </row>
    <row r="21" spans="1:10" s="19" customFormat="1" ht="36.75" customHeight="1" x14ac:dyDescent="0.25">
      <c r="A21" s="118" t="s">
        <v>180</v>
      </c>
      <c r="B21" s="168" t="s">
        <v>191</v>
      </c>
      <c r="C21" s="171" t="s">
        <v>91</v>
      </c>
      <c r="D21" s="13" t="s">
        <v>59</v>
      </c>
      <c r="E21" s="7" t="s">
        <v>82</v>
      </c>
      <c r="F21" s="98">
        <f>'Часть 2 Показат. объема'!G13</f>
        <v>1000</v>
      </c>
      <c r="G21" s="98">
        <f>'Часть 2 Показат. объема'!H13</f>
        <v>1063</v>
      </c>
      <c r="H21" s="8">
        <f t="shared" si="1"/>
        <v>1.0629999999999999</v>
      </c>
      <c r="I21" s="169" t="s">
        <v>225</v>
      </c>
      <c r="J21" s="170" t="s">
        <v>220</v>
      </c>
    </row>
    <row r="22" spans="1:10" s="19" customFormat="1" ht="45" customHeight="1" x14ac:dyDescent="0.25">
      <c r="A22" s="17" t="s">
        <v>131</v>
      </c>
      <c r="B22" s="163"/>
      <c r="C22" s="172"/>
      <c r="D22" s="13" t="s">
        <v>56</v>
      </c>
      <c r="E22" s="7" t="s">
        <v>207</v>
      </c>
      <c r="F22" s="14">
        <v>90</v>
      </c>
      <c r="G22" s="14">
        <v>95</v>
      </c>
      <c r="H22" s="8">
        <f t="shared" si="1"/>
        <v>1.0555555555555556</v>
      </c>
      <c r="I22" s="157"/>
      <c r="J22" s="159"/>
    </row>
    <row r="23" spans="1:10" s="19" customFormat="1" ht="36.75" customHeight="1" x14ac:dyDescent="0.25">
      <c r="A23" s="17" t="s">
        <v>132</v>
      </c>
      <c r="B23" s="164"/>
      <c r="C23" s="173"/>
      <c r="D23" s="13" t="s">
        <v>54</v>
      </c>
      <c r="E23" s="7" t="s">
        <v>207</v>
      </c>
      <c r="F23" s="14">
        <v>100</v>
      </c>
      <c r="G23" s="14">
        <v>100</v>
      </c>
      <c r="H23" s="8">
        <f t="shared" si="1"/>
        <v>1</v>
      </c>
      <c r="I23" s="158"/>
      <c r="J23" s="160"/>
    </row>
    <row r="24" spans="1:10" s="19" customFormat="1" ht="36.75" customHeight="1" x14ac:dyDescent="0.25">
      <c r="A24" s="17" t="s">
        <v>133</v>
      </c>
      <c r="B24" s="168" t="s">
        <v>190</v>
      </c>
      <c r="C24" s="171" t="s">
        <v>202</v>
      </c>
      <c r="D24" s="13" t="s">
        <v>53</v>
      </c>
      <c r="E24" s="7" t="s">
        <v>82</v>
      </c>
      <c r="F24" s="98">
        <f>'Часть 2 Показат. объема'!G14</f>
        <v>90</v>
      </c>
      <c r="G24" s="98">
        <f>'Часть 2 Показат. объема'!H14</f>
        <v>35</v>
      </c>
      <c r="H24" s="8">
        <f t="shared" si="1"/>
        <v>0.3888888888888889</v>
      </c>
      <c r="I24" s="169" t="s">
        <v>168</v>
      </c>
      <c r="J24" s="174" t="s">
        <v>212</v>
      </c>
    </row>
    <row r="25" spans="1:10" s="19" customFormat="1" ht="36.75" customHeight="1" x14ac:dyDescent="0.25">
      <c r="A25" s="17" t="s">
        <v>134</v>
      </c>
      <c r="B25" s="163"/>
      <c r="C25" s="172"/>
      <c r="D25" s="13" t="s">
        <v>56</v>
      </c>
      <c r="E25" s="7" t="s">
        <v>207</v>
      </c>
      <c r="F25" s="14">
        <v>90</v>
      </c>
      <c r="G25" s="14">
        <v>100</v>
      </c>
      <c r="H25" s="8">
        <f t="shared" si="1"/>
        <v>1.1111111111111112</v>
      </c>
      <c r="I25" s="157"/>
      <c r="J25" s="174"/>
    </row>
    <row r="26" spans="1:10" s="19" customFormat="1" ht="36.75" customHeight="1" x14ac:dyDescent="0.25">
      <c r="A26" s="17" t="s">
        <v>135</v>
      </c>
      <c r="B26" s="164"/>
      <c r="C26" s="173"/>
      <c r="D26" s="13" t="s">
        <v>54</v>
      </c>
      <c r="E26" s="7" t="s">
        <v>207</v>
      </c>
      <c r="F26" s="14">
        <v>100</v>
      </c>
      <c r="G26" s="14">
        <v>100</v>
      </c>
      <c r="H26" s="8">
        <f t="shared" si="1"/>
        <v>1</v>
      </c>
      <c r="I26" s="158"/>
      <c r="J26" s="174"/>
    </row>
    <row r="27" spans="1:10" s="19" customFormat="1" ht="36.75" customHeight="1" x14ac:dyDescent="0.25">
      <c r="A27" s="17" t="s">
        <v>136</v>
      </c>
      <c r="B27" s="168" t="s">
        <v>190</v>
      </c>
      <c r="C27" s="171" t="s">
        <v>202</v>
      </c>
      <c r="D27" s="13" t="s">
        <v>59</v>
      </c>
      <c r="E27" s="7" t="s">
        <v>82</v>
      </c>
      <c r="F27" s="98">
        <f>'Часть 2 Показат. объема'!G15</f>
        <v>30</v>
      </c>
      <c r="G27" s="98">
        <f>'Часть 2 Показат. объема'!H15</f>
        <v>12</v>
      </c>
      <c r="H27" s="8">
        <f t="shared" si="1"/>
        <v>0.4</v>
      </c>
      <c r="I27" s="169" t="s">
        <v>168</v>
      </c>
      <c r="J27" s="174" t="s">
        <v>212</v>
      </c>
    </row>
    <row r="28" spans="1:10" s="19" customFormat="1" ht="36.75" customHeight="1" x14ac:dyDescent="0.25">
      <c r="A28" s="17" t="s">
        <v>137</v>
      </c>
      <c r="B28" s="163"/>
      <c r="C28" s="172"/>
      <c r="D28" s="13" t="s">
        <v>56</v>
      </c>
      <c r="E28" s="7" t="s">
        <v>207</v>
      </c>
      <c r="F28" s="14">
        <v>90</v>
      </c>
      <c r="G28" s="14">
        <v>100</v>
      </c>
      <c r="H28" s="8">
        <f t="shared" si="1"/>
        <v>1.1111111111111112</v>
      </c>
      <c r="I28" s="157"/>
      <c r="J28" s="174"/>
    </row>
    <row r="29" spans="1:10" s="19" customFormat="1" ht="36.75" customHeight="1" x14ac:dyDescent="0.25">
      <c r="A29" s="17" t="s">
        <v>138</v>
      </c>
      <c r="B29" s="164"/>
      <c r="C29" s="173"/>
      <c r="D29" s="13" t="s">
        <v>54</v>
      </c>
      <c r="E29" s="7" t="s">
        <v>207</v>
      </c>
      <c r="F29" s="14">
        <v>100</v>
      </c>
      <c r="G29" s="14">
        <v>100</v>
      </c>
      <c r="H29" s="8">
        <f t="shared" si="1"/>
        <v>1</v>
      </c>
      <c r="I29" s="158"/>
      <c r="J29" s="174"/>
    </row>
    <row r="30" spans="1:10" s="19" customFormat="1" ht="39.950000000000003" customHeight="1" x14ac:dyDescent="0.25">
      <c r="A30" s="17" t="s">
        <v>139</v>
      </c>
      <c r="B30" s="168" t="s">
        <v>206</v>
      </c>
      <c r="C30" s="171" t="s">
        <v>69</v>
      </c>
      <c r="D30" s="13" t="s">
        <v>70</v>
      </c>
      <c r="E30" s="7" t="s">
        <v>71</v>
      </c>
      <c r="F30" s="98">
        <f>'Часть 2 Показат. объема'!G16</f>
        <v>1800</v>
      </c>
      <c r="G30" s="98">
        <f>'Часть 2 Показат. объема'!H16</f>
        <v>982</v>
      </c>
      <c r="H30" s="8">
        <f t="shared" si="0"/>
        <v>0.54555555555555557</v>
      </c>
      <c r="I30" s="169" t="s">
        <v>222</v>
      </c>
      <c r="J30" s="170" t="s">
        <v>221</v>
      </c>
    </row>
    <row r="31" spans="1:10" s="19" customFormat="1" ht="60" customHeight="1" x14ac:dyDescent="0.25">
      <c r="A31" s="17" t="s">
        <v>141</v>
      </c>
      <c r="B31" s="163"/>
      <c r="C31" s="172"/>
      <c r="D31" s="13" t="s">
        <v>56</v>
      </c>
      <c r="E31" s="7" t="s">
        <v>207</v>
      </c>
      <c r="F31" s="14">
        <v>90</v>
      </c>
      <c r="G31" s="14">
        <v>90</v>
      </c>
      <c r="H31" s="8">
        <f t="shared" si="0"/>
        <v>1</v>
      </c>
      <c r="I31" s="157"/>
      <c r="J31" s="159"/>
    </row>
    <row r="32" spans="1:10" s="19" customFormat="1" ht="60" customHeight="1" x14ac:dyDescent="0.25">
      <c r="A32" s="17" t="s">
        <v>140</v>
      </c>
      <c r="B32" s="164"/>
      <c r="C32" s="173"/>
      <c r="D32" s="13" t="s">
        <v>54</v>
      </c>
      <c r="E32" s="7" t="s">
        <v>207</v>
      </c>
      <c r="F32" s="14">
        <v>100</v>
      </c>
      <c r="G32" s="14">
        <v>100</v>
      </c>
      <c r="H32" s="8">
        <f t="shared" si="0"/>
        <v>1</v>
      </c>
      <c r="I32" s="158"/>
      <c r="J32" s="160"/>
    </row>
    <row r="33" spans="1:10" s="19" customFormat="1" ht="35.1" customHeight="1" x14ac:dyDescent="0.25">
      <c r="A33" s="17" t="s">
        <v>142</v>
      </c>
      <c r="B33" s="168" t="s">
        <v>185</v>
      </c>
      <c r="C33" s="171" t="s">
        <v>72</v>
      </c>
      <c r="D33" s="13" t="s">
        <v>80</v>
      </c>
      <c r="E33" s="7" t="s">
        <v>83</v>
      </c>
      <c r="F33" s="98">
        <f>'Часть 2 Показат. объема'!G17</f>
        <v>5250</v>
      </c>
      <c r="G33" s="98">
        <f>'Часть 2 Показат. объема'!H17</f>
        <v>3480</v>
      </c>
      <c r="H33" s="8">
        <f t="shared" si="0"/>
        <v>0.66285714285714281</v>
      </c>
      <c r="I33" s="169" t="s">
        <v>223</v>
      </c>
      <c r="J33" s="170" t="s">
        <v>213</v>
      </c>
    </row>
    <row r="34" spans="1:10" s="19" customFormat="1" ht="41.25" customHeight="1" x14ac:dyDescent="0.25">
      <c r="A34" s="17" t="s">
        <v>143</v>
      </c>
      <c r="B34" s="163"/>
      <c r="C34" s="172"/>
      <c r="D34" s="13" t="s">
        <v>56</v>
      </c>
      <c r="E34" s="7" t="s">
        <v>207</v>
      </c>
      <c r="F34" s="14">
        <v>90</v>
      </c>
      <c r="G34" s="14">
        <v>90</v>
      </c>
      <c r="H34" s="8">
        <f t="shared" si="0"/>
        <v>1</v>
      </c>
      <c r="I34" s="157"/>
      <c r="J34" s="159"/>
    </row>
    <row r="35" spans="1:10" s="19" customFormat="1" ht="47.25" customHeight="1" x14ac:dyDescent="0.25">
      <c r="A35" s="17" t="s">
        <v>144</v>
      </c>
      <c r="B35" s="164"/>
      <c r="C35" s="173"/>
      <c r="D35" s="13" t="s">
        <v>54</v>
      </c>
      <c r="E35" s="7" t="s">
        <v>207</v>
      </c>
      <c r="F35" s="14">
        <v>100</v>
      </c>
      <c r="G35" s="14">
        <v>100</v>
      </c>
      <c r="H35" s="8">
        <f t="shared" si="0"/>
        <v>1</v>
      </c>
      <c r="I35" s="158"/>
      <c r="J35" s="160"/>
    </row>
    <row r="36" spans="1:10" s="19" customFormat="1" ht="35.1" customHeight="1" x14ac:dyDescent="0.25">
      <c r="A36" s="17" t="s">
        <v>145</v>
      </c>
      <c r="B36" s="168" t="s">
        <v>198</v>
      </c>
      <c r="C36" s="171" t="s">
        <v>73</v>
      </c>
      <c r="D36" s="13" t="s">
        <v>79</v>
      </c>
      <c r="E36" s="39" t="s">
        <v>82</v>
      </c>
      <c r="F36" s="98">
        <f>'Часть 2 Показат. объема'!G18</f>
        <v>140</v>
      </c>
      <c r="G36" s="98">
        <f>'Часть 2 Показат. объема'!H18</f>
        <v>152</v>
      </c>
      <c r="H36" s="8">
        <f t="shared" si="0"/>
        <v>1.0857142857142856</v>
      </c>
      <c r="I36" s="169" t="s">
        <v>168</v>
      </c>
      <c r="J36" s="170" t="s">
        <v>219</v>
      </c>
    </row>
    <row r="37" spans="1:10" s="19" customFormat="1" ht="39.75" customHeight="1" x14ac:dyDescent="0.25">
      <c r="A37" s="17" t="s">
        <v>146</v>
      </c>
      <c r="B37" s="163"/>
      <c r="C37" s="172"/>
      <c r="D37" s="13" t="s">
        <v>56</v>
      </c>
      <c r="E37" s="7" t="s">
        <v>207</v>
      </c>
      <c r="F37" s="14">
        <v>90</v>
      </c>
      <c r="G37" s="14">
        <v>98</v>
      </c>
      <c r="H37" s="8">
        <f t="shared" si="0"/>
        <v>1.0888888888888888</v>
      </c>
      <c r="I37" s="157"/>
      <c r="J37" s="159"/>
    </row>
    <row r="38" spans="1:10" s="19" customFormat="1" ht="43.5" customHeight="1" x14ac:dyDescent="0.25">
      <c r="A38" s="17" t="s">
        <v>147</v>
      </c>
      <c r="B38" s="164"/>
      <c r="C38" s="173"/>
      <c r="D38" s="13" t="s">
        <v>54</v>
      </c>
      <c r="E38" s="7" t="s">
        <v>207</v>
      </c>
      <c r="F38" s="14">
        <v>100</v>
      </c>
      <c r="G38" s="14">
        <v>100</v>
      </c>
      <c r="H38" s="8">
        <f t="shared" si="0"/>
        <v>1</v>
      </c>
      <c r="I38" s="158"/>
      <c r="J38" s="160"/>
    </row>
    <row r="39" spans="1:10" s="19" customFormat="1" ht="35.1" customHeight="1" x14ac:dyDescent="0.25">
      <c r="A39" s="17" t="s">
        <v>148</v>
      </c>
      <c r="B39" s="168" t="s">
        <v>199</v>
      </c>
      <c r="C39" s="171" t="s">
        <v>203</v>
      </c>
      <c r="D39" s="13" t="s">
        <v>79</v>
      </c>
      <c r="E39" s="39" t="s">
        <v>82</v>
      </c>
      <c r="F39" s="98">
        <f>'Часть 2 Показат. объема'!G19</f>
        <v>260</v>
      </c>
      <c r="G39" s="98">
        <f>'Часть 2 Показат. объема'!H19</f>
        <v>155</v>
      </c>
      <c r="H39" s="8">
        <f t="shared" si="0"/>
        <v>0.59615384615384615</v>
      </c>
      <c r="I39" s="169" t="s">
        <v>168</v>
      </c>
      <c r="J39" s="170" t="s">
        <v>219</v>
      </c>
    </row>
    <row r="40" spans="1:10" s="19" customFormat="1" ht="39" customHeight="1" x14ac:dyDescent="0.25">
      <c r="A40" s="17" t="s">
        <v>149</v>
      </c>
      <c r="B40" s="163"/>
      <c r="C40" s="172"/>
      <c r="D40" s="13" t="s">
        <v>56</v>
      </c>
      <c r="E40" s="7" t="s">
        <v>207</v>
      </c>
      <c r="F40" s="14">
        <v>90</v>
      </c>
      <c r="G40" s="14">
        <v>100</v>
      </c>
      <c r="H40" s="8">
        <f t="shared" si="0"/>
        <v>1.1111111111111112</v>
      </c>
      <c r="I40" s="157"/>
      <c r="J40" s="159"/>
    </row>
    <row r="41" spans="1:10" s="19" customFormat="1" ht="50.25" customHeight="1" x14ac:dyDescent="0.25">
      <c r="A41" s="17" t="s">
        <v>150</v>
      </c>
      <c r="B41" s="164"/>
      <c r="C41" s="173"/>
      <c r="D41" s="13" t="s">
        <v>54</v>
      </c>
      <c r="E41" s="7" t="s">
        <v>207</v>
      </c>
      <c r="F41" s="14">
        <v>100</v>
      </c>
      <c r="G41" s="14">
        <v>100</v>
      </c>
      <c r="H41" s="8">
        <f t="shared" si="0"/>
        <v>1</v>
      </c>
      <c r="I41" s="158"/>
      <c r="J41" s="160"/>
    </row>
    <row r="42" spans="1:10" s="19" customFormat="1" ht="35.1" customHeight="1" x14ac:dyDescent="0.25">
      <c r="A42" s="17" t="s">
        <v>151</v>
      </c>
      <c r="B42" s="168" t="s">
        <v>200</v>
      </c>
      <c r="C42" s="171" t="s">
        <v>74</v>
      </c>
      <c r="D42" s="13" t="s">
        <v>78</v>
      </c>
      <c r="E42" s="7" t="s">
        <v>82</v>
      </c>
      <c r="F42" s="99">
        <f>'Часть 2 Показат. объема'!G20</f>
        <v>12</v>
      </c>
      <c r="G42" s="99">
        <f>'Часть 2 Показат. объема'!H20</f>
        <v>11</v>
      </c>
      <c r="H42" s="8">
        <f t="shared" si="0"/>
        <v>0.91666666666666663</v>
      </c>
      <c r="I42" s="169" t="s">
        <v>167</v>
      </c>
      <c r="J42" s="170" t="s">
        <v>213</v>
      </c>
    </row>
    <row r="43" spans="1:10" s="19" customFormat="1" ht="31.5" x14ac:dyDescent="0.25">
      <c r="A43" s="17" t="s">
        <v>152</v>
      </c>
      <c r="B43" s="163"/>
      <c r="C43" s="172"/>
      <c r="D43" s="13" t="s">
        <v>56</v>
      </c>
      <c r="E43" s="7" t="s">
        <v>207</v>
      </c>
      <c r="F43" s="78">
        <v>90</v>
      </c>
      <c r="G43" s="14">
        <v>95</v>
      </c>
      <c r="H43" s="8">
        <f t="shared" si="0"/>
        <v>1.0555555555555556</v>
      </c>
      <c r="I43" s="157"/>
      <c r="J43" s="159"/>
    </row>
    <row r="44" spans="1:10" s="19" customFormat="1" ht="39.75" customHeight="1" x14ac:dyDescent="0.25">
      <c r="A44" s="17" t="s">
        <v>153</v>
      </c>
      <c r="B44" s="164"/>
      <c r="C44" s="173"/>
      <c r="D44" s="13" t="s">
        <v>54</v>
      </c>
      <c r="E44" s="7" t="s">
        <v>207</v>
      </c>
      <c r="F44" s="78">
        <v>100</v>
      </c>
      <c r="G44" s="14">
        <v>100</v>
      </c>
      <c r="H44" s="8">
        <f t="shared" si="0"/>
        <v>1</v>
      </c>
      <c r="I44" s="158"/>
      <c r="J44" s="160"/>
    </row>
    <row r="45" spans="1:10" s="19" customFormat="1" ht="35.1" customHeight="1" x14ac:dyDescent="0.25">
      <c r="A45" s="17" t="s">
        <v>154</v>
      </c>
      <c r="B45" s="168" t="s">
        <v>204</v>
      </c>
      <c r="C45" s="171" t="s">
        <v>75</v>
      </c>
      <c r="D45" s="13" t="s">
        <v>77</v>
      </c>
      <c r="E45" s="7" t="s">
        <v>71</v>
      </c>
      <c r="F45" s="98">
        <f>'Часть 2 Показат. объема'!G21</f>
        <v>2400</v>
      </c>
      <c r="G45" s="98">
        <f>'Часть 2 Показат. объема'!H21</f>
        <v>1724</v>
      </c>
      <c r="H45" s="8">
        <f t="shared" si="0"/>
        <v>0.71833333333333338</v>
      </c>
      <c r="I45" s="169" t="s">
        <v>168</v>
      </c>
      <c r="J45" s="170" t="s">
        <v>169</v>
      </c>
    </row>
    <row r="46" spans="1:10" s="19" customFormat="1" ht="31.5" x14ac:dyDescent="0.25">
      <c r="A46" s="17" t="s">
        <v>155</v>
      </c>
      <c r="B46" s="163"/>
      <c r="C46" s="172"/>
      <c r="D46" s="13" t="s">
        <v>56</v>
      </c>
      <c r="E46" s="7" t="s">
        <v>207</v>
      </c>
      <c r="F46" s="14">
        <v>90</v>
      </c>
      <c r="G46" s="14">
        <v>94</v>
      </c>
      <c r="H46" s="8">
        <f t="shared" si="0"/>
        <v>1.0444444444444445</v>
      </c>
      <c r="I46" s="157"/>
      <c r="J46" s="159"/>
    </row>
    <row r="47" spans="1:10" s="19" customFormat="1" ht="54.75" customHeight="1" x14ac:dyDescent="0.25">
      <c r="A47" s="17" t="s">
        <v>156</v>
      </c>
      <c r="B47" s="164"/>
      <c r="C47" s="173"/>
      <c r="D47" s="13" t="s">
        <v>54</v>
      </c>
      <c r="E47" s="7" t="s">
        <v>207</v>
      </c>
      <c r="F47" s="14">
        <v>100</v>
      </c>
      <c r="G47" s="14">
        <v>100</v>
      </c>
      <c r="H47" s="8">
        <f t="shared" si="0"/>
        <v>1</v>
      </c>
      <c r="I47" s="158"/>
      <c r="J47" s="160"/>
    </row>
    <row r="48" spans="1:10" s="19" customFormat="1" ht="35.1" customHeight="1" x14ac:dyDescent="0.25">
      <c r="A48" s="17" t="s">
        <v>158</v>
      </c>
      <c r="B48" s="168" t="s">
        <v>205</v>
      </c>
      <c r="C48" s="165" t="s">
        <v>211</v>
      </c>
      <c r="D48" s="13" t="s">
        <v>79</v>
      </c>
      <c r="E48" s="15" t="s">
        <v>81</v>
      </c>
      <c r="F48" s="98">
        <f>'Часть 2 Показат. объема'!G22</f>
        <v>70</v>
      </c>
      <c r="G48" s="98">
        <f>'Часть 2 Показат. объема'!H22</f>
        <v>41</v>
      </c>
      <c r="H48" s="8">
        <f>G48/F48</f>
        <v>0.58571428571428574</v>
      </c>
      <c r="I48" s="169" t="s">
        <v>224</v>
      </c>
      <c r="J48" s="170" t="s">
        <v>213</v>
      </c>
    </row>
    <row r="49" spans="1:10" s="19" customFormat="1" ht="38.25" customHeight="1" x14ac:dyDescent="0.25">
      <c r="A49" s="17" t="s">
        <v>159</v>
      </c>
      <c r="B49" s="163"/>
      <c r="C49" s="167"/>
      <c r="D49" s="13" t="s">
        <v>56</v>
      </c>
      <c r="E49" s="7" t="s">
        <v>207</v>
      </c>
      <c r="F49" s="78">
        <v>90</v>
      </c>
      <c r="G49" s="14">
        <v>90</v>
      </c>
      <c r="H49" s="8">
        <f t="shared" ref="H49:H50" si="2">G49/F49</f>
        <v>1</v>
      </c>
      <c r="I49" s="157"/>
      <c r="J49" s="159"/>
    </row>
    <row r="50" spans="1:10" s="19" customFormat="1" ht="31.5" x14ac:dyDescent="0.25">
      <c r="A50" s="17" t="s">
        <v>160</v>
      </c>
      <c r="B50" s="164"/>
      <c r="C50" s="166"/>
      <c r="D50" s="13" t="s">
        <v>54</v>
      </c>
      <c r="E50" s="7" t="s">
        <v>207</v>
      </c>
      <c r="F50" s="78">
        <v>100</v>
      </c>
      <c r="G50" s="14">
        <v>100</v>
      </c>
      <c r="H50" s="8">
        <f t="shared" si="2"/>
        <v>1</v>
      </c>
      <c r="I50" s="158"/>
      <c r="J50" s="160"/>
    </row>
    <row r="51" spans="1:10" s="19" customFormat="1" ht="15.75" customHeight="1" x14ac:dyDescent="0.25">
      <c r="A51" s="87"/>
      <c r="B51" s="125"/>
      <c r="C51" s="88"/>
      <c r="D51" s="89"/>
      <c r="E51" s="90"/>
      <c r="F51" s="91"/>
      <c r="G51" s="91"/>
      <c r="H51" s="92"/>
      <c r="I51" s="97"/>
      <c r="J51" s="97"/>
    </row>
    <row r="52" spans="1:10" s="19" customFormat="1" ht="35.1" customHeight="1" x14ac:dyDescent="0.25">
      <c r="A52" s="17" t="s">
        <v>161</v>
      </c>
      <c r="B52" s="163" t="s">
        <v>193</v>
      </c>
      <c r="C52" s="165" t="s">
        <v>208</v>
      </c>
      <c r="D52" s="13" t="s">
        <v>76</v>
      </c>
      <c r="E52" s="16" t="s">
        <v>81</v>
      </c>
      <c r="F52" s="100">
        <f>'Часть 2 Показат. объема'!G24</f>
        <v>265</v>
      </c>
      <c r="G52" s="100">
        <f>'Часть 2 Показат. объема'!H24</f>
        <v>210</v>
      </c>
      <c r="H52" s="8">
        <f>G52/F52</f>
        <v>0.79245283018867929</v>
      </c>
      <c r="I52" s="157"/>
      <c r="J52" s="159" t="s">
        <v>216</v>
      </c>
    </row>
    <row r="53" spans="1:10" s="19" customFormat="1" ht="43.5" customHeight="1" x14ac:dyDescent="0.25">
      <c r="A53" s="17" t="s">
        <v>162</v>
      </c>
      <c r="B53" s="164"/>
      <c r="C53" s="166"/>
      <c r="D53" s="13" t="s">
        <v>54</v>
      </c>
      <c r="E53" s="15" t="s">
        <v>207</v>
      </c>
      <c r="F53" s="79">
        <v>100</v>
      </c>
      <c r="G53" s="14">
        <v>100</v>
      </c>
      <c r="H53" s="8">
        <f t="shared" ref="H53" si="3">G53/F53</f>
        <v>1</v>
      </c>
      <c r="I53" s="158"/>
      <c r="J53" s="160"/>
    </row>
    <row r="54" spans="1:10" s="19" customFormat="1" ht="74.25" customHeight="1" x14ac:dyDescent="0.25">
      <c r="A54" s="17" t="s">
        <v>181</v>
      </c>
      <c r="B54" s="126" t="s">
        <v>193</v>
      </c>
      <c r="C54" s="129" t="s">
        <v>192</v>
      </c>
      <c r="D54" s="13" t="s">
        <v>124</v>
      </c>
      <c r="E54" s="15" t="s">
        <v>157</v>
      </c>
      <c r="F54" s="98">
        <f>'Часть 2 Показат. объема'!G25</f>
        <v>4000</v>
      </c>
      <c r="G54" s="98">
        <f>'Часть 2 Показат. объема'!H25</f>
        <v>1632</v>
      </c>
      <c r="H54" s="8">
        <f>G54/F54</f>
        <v>0.40799999999999997</v>
      </c>
      <c r="I54" s="128" t="s">
        <v>210</v>
      </c>
      <c r="J54" s="41" t="s">
        <v>217</v>
      </c>
    </row>
    <row r="55" spans="1:10" s="19" customFormat="1" ht="56.25" customHeight="1" x14ac:dyDescent="0.25">
      <c r="A55" s="17" t="s">
        <v>182</v>
      </c>
      <c r="B55" s="161" t="s">
        <v>193</v>
      </c>
      <c r="C55" s="162" t="s">
        <v>196</v>
      </c>
      <c r="D55" s="13" t="s">
        <v>125</v>
      </c>
      <c r="E55" s="15" t="s">
        <v>81</v>
      </c>
      <c r="F55" s="98">
        <f>'Часть 2 Показат. объема'!G26</f>
        <v>400</v>
      </c>
      <c r="G55" s="98">
        <f>'Часть 2 Показат. объема'!H26</f>
        <v>359</v>
      </c>
      <c r="H55" s="8">
        <f>G55/F55</f>
        <v>0.89749999999999996</v>
      </c>
      <c r="I55" s="157"/>
      <c r="J55" s="159" t="s">
        <v>218</v>
      </c>
    </row>
    <row r="56" spans="1:10" s="19" customFormat="1" ht="50.1" customHeight="1" x14ac:dyDescent="0.25">
      <c r="A56" s="17" t="s">
        <v>183</v>
      </c>
      <c r="B56" s="161"/>
      <c r="C56" s="162"/>
      <c r="D56" s="13" t="s">
        <v>56</v>
      </c>
      <c r="E56" s="15" t="s">
        <v>55</v>
      </c>
      <c r="F56" s="14">
        <v>90</v>
      </c>
      <c r="G56" s="14">
        <v>93</v>
      </c>
      <c r="H56" s="8">
        <f>G56/F56</f>
        <v>1.0333333333333334</v>
      </c>
      <c r="I56" s="158"/>
      <c r="J56" s="160"/>
    </row>
    <row r="57" spans="1:10" s="93" customFormat="1" ht="33" customHeight="1" x14ac:dyDescent="0.25">
      <c r="A57" s="132" t="s">
        <v>45</v>
      </c>
      <c r="B57" s="175" t="s">
        <v>46</v>
      </c>
      <c r="C57" s="176"/>
      <c r="D57" s="177"/>
      <c r="E57" s="109" t="s">
        <v>47</v>
      </c>
      <c r="F57" s="110">
        <f>F6+F9+F12+F15+F30+F18+F21+F33+F36+F39+F42+F45+F52+F54+F55+F48</f>
        <v>27397</v>
      </c>
      <c r="G57" s="110">
        <f>G6+G9+G12+G15+G30+G18+G21+G33+G36+G39+G42+G45+G52+G54+G55+G48</f>
        <v>16733</v>
      </c>
      <c r="H57" s="130">
        <f>G57/F57</f>
        <v>0.61076030222287114</v>
      </c>
      <c r="I57" s="131" t="s">
        <v>47</v>
      </c>
      <c r="J57" s="131"/>
    </row>
  </sheetData>
  <mergeCells count="70">
    <mergeCell ref="J12:J14"/>
    <mergeCell ref="B12:B14"/>
    <mergeCell ref="C12:C14"/>
    <mergeCell ref="I12:I14"/>
    <mergeCell ref="B57:D57"/>
    <mergeCell ref="J15:J17"/>
    <mergeCell ref="B15:B17"/>
    <mergeCell ref="J21:J23"/>
    <mergeCell ref="I18:I20"/>
    <mergeCell ref="J18:J20"/>
    <mergeCell ref="I15:I17"/>
    <mergeCell ref="C15:C17"/>
    <mergeCell ref="B24:B26"/>
    <mergeCell ref="C24:C26"/>
    <mergeCell ref="I24:I26"/>
    <mergeCell ref="B18:B20"/>
    <mergeCell ref="J6:J8"/>
    <mergeCell ref="B9:B11"/>
    <mergeCell ref="C9:C11"/>
    <mergeCell ref="I9:I11"/>
    <mergeCell ref="J9:J11"/>
    <mergeCell ref="C30:C32"/>
    <mergeCell ref="A2:I2"/>
    <mergeCell ref="B6:B8"/>
    <mergeCell ref="C6:C8"/>
    <mergeCell ref="I6:I8"/>
    <mergeCell ref="C18:C20"/>
    <mergeCell ref="B21:B23"/>
    <mergeCell ref="C21:C23"/>
    <mergeCell ref="I21:I23"/>
    <mergeCell ref="J24:J26"/>
    <mergeCell ref="I33:I35"/>
    <mergeCell ref="J33:J35"/>
    <mergeCell ref="B36:B38"/>
    <mergeCell ref="C36:C38"/>
    <mergeCell ref="I36:I38"/>
    <mergeCell ref="J36:J38"/>
    <mergeCell ref="B33:B35"/>
    <mergeCell ref="C33:C35"/>
    <mergeCell ref="I30:I32"/>
    <mergeCell ref="J30:J32"/>
    <mergeCell ref="I27:I29"/>
    <mergeCell ref="J27:J29"/>
    <mergeCell ref="B27:B29"/>
    <mergeCell ref="C27:C29"/>
    <mergeCell ref="B30:B32"/>
    <mergeCell ref="C48:C50"/>
    <mergeCell ref="B48:B50"/>
    <mergeCell ref="I39:I41"/>
    <mergeCell ref="J39:J41"/>
    <mergeCell ref="B39:B41"/>
    <mergeCell ref="C39:C41"/>
    <mergeCell ref="J48:J50"/>
    <mergeCell ref="I48:I50"/>
    <mergeCell ref="B42:B44"/>
    <mergeCell ref="C42:C44"/>
    <mergeCell ref="I42:I44"/>
    <mergeCell ref="J42:J44"/>
    <mergeCell ref="I45:I47"/>
    <mergeCell ref="J45:J47"/>
    <mergeCell ref="B45:B47"/>
    <mergeCell ref="C45:C47"/>
    <mergeCell ref="I55:I56"/>
    <mergeCell ref="J55:J56"/>
    <mergeCell ref="B55:B56"/>
    <mergeCell ref="C55:C56"/>
    <mergeCell ref="B52:B53"/>
    <mergeCell ref="I52:I53"/>
    <mergeCell ref="J52:J53"/>
    <mergeCell ref="C52:C53"/>
  </mergeCells>
  <pageMargins left="0.39370078740157483" right="0.39370078740157483" top="0.98425196850393704" bottom="0.59055118110236227" header="0.19685039370078741" footer="0"/>
  <pageSetup paperSize="9" scale="5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
  <sheetViews>
    <sheetView topLeftCell="O1" zoomScale="68" zoomScaleNormal="68" workbookViewId="0">
      <selection activeCell="W22" sqref="W22"/>
    </sheetView>
  </sheetViews>
  <sheetFormatPr defaultRowHeight="15" x14ac:dyDescent="0.25"/>
  <cols>
    <col min="1" max="1" width="34.7109375" style="30" hidden="1" customWidth="1"/>
    <col min="2" max="2" width="20.7109375" hidden="1" customWidth="1"/>
    <col min="3" max="5" width="12.5703125" hidden="1" customWidth="1"/>
    <col min="6" max="7" width="16.7109375" hidden="1" customWidth="1"/>
    <col min="8" max="8" width="17.5703125" hidden="1" customWidth="1"/>
    <col min="9" max="9" width="21.85546875" hidden="1" customWidth="1"/>
    <col min="10" max="10" width="21.5703125" hidden="1" customWidth="1"/>
    <col min="11" max="11" width="15.5703125" hidden="1" customWidth="1"/>
    <col min="12" max="12" width="17.140625" hidden="1" customWidth="1"/>
    <col min="13" max="13" width="15.42578125" hidden="1" customWidth="1"/>
    <col min="14" max="14" width="15" hidden="1" customWidth="1"/>
  </cols>
  <sheetData>
    <row r="1" spans="1:14" x14ac:dyDescent="0.25">
      <c r="A1" s="182" t="s">
        <v>120</v>
      </c>
      <c r="B1" s="184" t="s">
        <v>104</v>
      </c>
      <c r="C1" s="178" t="s">
        <v>106</v>
      </c>
      <c r="D1" s="178" t="s">
        <v>105</v>
      </c>
      <c r="E1" s="178" t="s">
        <v>110</v>
      </c>
      <c r="F1" s="178" t="s">
        <v>107</v>
      </c>
      <c r="G1" s="178" t="s">
        <v>108</v>
      </c>
      <c r="H1" s="178" t="s">
        <v>109</v>
      </c>
      <c r="I1" s="178" t="s">
        <v>111</v>
      </c>
      <c r="J1" s="179" t="s">
        <v>118</v>
      </c>
      <c r="K1" s="179" t="s">
        <v>112</v>
      </c>
      <c r="L1" s="179" t="s">
        <v>113</v>
      </c>
      <c r="M1" s="179" t="s">
        <v>116</v>
      </c>
      <c r="N1" s="180" t="s">
        <v>119</v>
      </c>
    </row>
    <row r="2" spans="1:14" s="44" customFormat="1" ht="93" customHeight="1" x14ac:dyDescent="0.25">
      <c r="A2" s="183"/>
      <c r="B2" s="184"/>
      <c r="C2" s="178"/>
      <c r="D2" s="178"/>
      <c r="E2" s="178"/>
      <c r="F2" s="178"/>
      <c r="G2" s="178"/>
      <c r="H2" s="178"/>
      <c r="I2" s="178"/>
      <c r="J2" s="179"/>
      <c r="K2" s="179"/>
      <c r="L2" s="179"/>
      <c r="M2" s="179"/>
      <c r="N2" s="181"/>
    </row>
    <row r="3" spans="1:14" s="44" customFormat="1" ht="15" customHeight="1" x14ac:dyDescent="0.25">
      <c r="A3" s="49"/>
      <c r="B3" s="35">
        <v>1</v>
      </c>
      <c r="C3" s="40">
        <v>2</v>
      </c>
      <c r="D3" s="40">
        <v>3</v>
      </c>
      <c r="E3" s="40">
        <v>4</v>
      </c>
      <c r="F3" s="40">
        <v>5</v>
      </c>
      <c r="G3" s="40">
        <v>6</v>
      </c>
      <c r="H3" s="40">
        <v>7</v>
      </c>
      <c r="I3" s="50">
        <v>8</v>
      </c>
      <c r="J3" s="52">
        <v>9</v>
      </c>
      <c r="K3" s="52">
        <v>10</v>
      </c>
      <c r="L3" s="52">
        <v>11</v>
      </c>
      <c r="M3" s="65">
        <v>12</v>
      </c>
      <c r="N3" s="52">
        <v>13</v>
      </c>
    </row>
    <row r="4" spans="1:14" s="9" customFormat="1" ht="30" customHeight="1" x14ac:dyDescent="0.25">
      <c r="A4" s="6" t="s">
        <v>92</v>
      </c>
      <c r="B4" s="8">
        <f>'Часть 2 Показат. объема'!J8</f>
        <v>580500</v>
      </c>
      <c r="C4" s="8">
        <f>'Часть 2 Показат. объема'!G8</f>
        <v>2150</v>
      </c>
      <c r="D4" s="8">
        <f>'Часть 2 Показат. объема'!H8</f>
        <v>1151</v>
      </c>
      <c r="E4" s="8">
        <f>'Часть 4 Показатели качества'!F6</f>
        <v>2150</v>
      </c>
      <c r="F4" s="46">
        <f>D4/C4</f>
        <v>0.53534883720930238</v>
      </c>
      <c r="G4" s="46" t="e">
        <f>B4/B23</f>
        <v>#REF!</v>
      </c>
      <c r="H4" s="46"/>
      <c r="I4" s="51">
        <f>D4/E4</f>
        <v>0.53534883720930238</v>
      </c>
      <c r="J4" s="45"/>
      <c r="K4" s="45"/>
      <c r="L4" s="45"/>
      <c r="M4" s="62"/>
      <c r="N4" s="45"/>
    </row>
    <row r="5" spans="1:14" s="9" customFormat="1" ht="30" customHeight="1" x14ac:dyDescent="0.25">
      <c r="A5" s="6" t="s">
        <v>93</v>
      </c>
      <c r="B5" s="8">
        <f>'Часть 2 Показат. объема'!J9</f>
        <v>316000</v>
      </c>
      <c r="C5" s="8">
        <f>'Часть 2 Показат. объема'!G9</f>
        <v>800</v>
      </c>
      <c r="D5" s="8">
        <f>'Часть 2 Показат. объема'!H9</f>
        <v>563</v>
      </c>
      <c r="E5" s="8">
        <f>'Часть 4 Показатели качества'!F9</f>
        <v>800</v>
      </c>
      <c r="F5" s="46">
        <f t="shared" ref="F5:F10" si="0">D5/C5</f>
        <v>0.70374999999999999</v>
      </c>
      <c r="G5" s="46" t="e">
        <f>B5/B23</f>
        <v>#REF!</v>
      </c>
      <c r="H5" s="46"/>
      <c r="I5" s="51">
        <f t="shared" ref="I5:I22" si="1">D5/E5</f>
        <v>0.70374999999999999</v>
      </c>
      <c r="J5" s="45"/>
      <c r="K5" s="45"/>
      <c r="L5" s="45"/>
      <c r="M5" s="66"/>
      <c r="N5" s="45"/>
    </row>
    <row r="6" spans="1:14" s="9" customFormat="1" ht="30" customHeight="1" x14ac:dyDescent="0.25">
      <c r="A6" s="6" t="s">
        <v>94</v>
      </c>
      <c r="B6" s="8">
        <f>'Часть 2 Показат. объема'!J10</f>
        <v>840000</v>
      </c>
      <c r="C6" s="8">
        <f>'Часть 2 Показат. объема'!G10</f>
        <v>2800</v>
      </c>
      <c r="D6" s="8">
        <f>'Часть 2 Показат. объема'!H10</f>
        <v>1255</v>
      </c>
      <c r="E6" s="8">
        <f>'Часть 4 Показатели качества'!F12</f>
        <v>2800</v>
      </c>
      <c r="F6" s="46">
        <f t="shared" si="0"/>
        <v>0.44821428571428573</v>
      </c>
      <c r="G6" s="46" t="e">
        <f>B6/B23</f>
        <v>#REF!</v>
      </c>
      <c r="H6" s="46"/>
      <c r="I6" s="51">
        <f t="shared" si="1"/>
        <v>0.44821428571428573</v>
      </c>
      <c r="J6" s="45"/>
      <c r="K6" s="45"/>
      <c r="L6" s="45"/>
      <c r="M6" s="66"/>
      <c r="N6" s="45"/>
    </row>
    <row r="7" spans="1:14" s="9" customFormat="1" ht="30" customHeight="1" x14ac:dyDescent="0.25">
      <c r="A7" s="6" t="s">
        <v>95</v>
      </c>
      <c r="B7" s="8">
        <f>'Часть 2 Показат. объема'!J11</f>
        <v>20750</v>
      </c>
      <c r="C7" s="8">
        <f>'Часть 2 Показат. объема'!G11</f>
        <v>50</v>
      </c>
      <c r="D7" s="8">
        <f>'Часть 2 Показат. объема'!H11</f>
        <v>45</v>
      </c>
      <c r="E7" s="8">
        <f>'Часть 4 Показатели качества'!F15</f>
        <v>50</v>
      </c>
      <c r="F7" s="46">
        <f t="shared" si="0"/>
        <v>0.9</v>
      </c>
      <c r="G7" s="46" t="e">
        <f>B7/B23</f>
        <v>#REF!</v>
      </c>
      <c r="H7" s="46"/>
      <c r="I7" s="51">
        <f t="shared" si="1"/>
        <v>0.9</v>
      </c>
      <c r="J7" s="45"/>
      <c r="K7" s="45"/>
      <c r="L7" s="45"/>
      <c r="M7" s="66"/>
      <c r="N7" s="45"/>
    </row>
    <row r="8" spans="1:14" s="9" customFormat="1" ht="30" customHeight="1" x14ac:dyDescent="0.25">
      <c r="A8" s="6" t="s">
        <v>96</v>
      </c>
      <c r="B8" s="8">
        <f>'Часть 2 Показат. объема'!J12</f>
        <v>1500000</v>
      </c>
      <c r="C8" s="8">
        <f>'Часть 2 Показат. объема'!G12</f>
        <v>6000</v>
      </c>
      <c r="D8" s="8">
        <f>'Часть 2 Показат. объема'!H12</f>
        <v>3910</v>
      </c>
      <c r="E8" s="8">
        <f>'Часть 4 Показатели качества'!F18</f>
        <v>6000</v>
      </c>
      <c r="F8" s="46">
        <f t="shared" si="0"/>
        <v>0.65166666666666662</v>
      </c>
      <c r="G8" s="46" t="e">
        <f>B8/B23</f>
        <v>#REF!</v>
      </c>
      <c r="H8" s="46"/>
      <c r="I8" s="51">
        <f t="shared" si="1"/>
        <v>0.65166666666666662</v>
      </c>
      <c r="J8" s="45"/>
      <c r="K8" s="45"/>
      <c r="L8" s="45"/>
      <c r="M8" s="66"/>
      <c r="N8" s="45"/>
    </row>
    <row r="9" spans="1:14" s="9" customFormat="1" ht="30" customHeight="1" x14ac:dyDescent="0.25">
      <c r="A9" s="6" t="s">
        <v>97</v>
      </c>
      <c r="B9" s="8">
        <f>'Часть 2 Показат. объема'!J13</f>
        <v>360000</v>
      </c>
      <c r="C9" s="8">
        <f>'Часть 2 Показат. объема'!G13</f>
        <v>1000</v>
      </c>
      <c r="D9" s="8">
        <f>'Часть 2 Показат. объема'!H13</f>
        <v>1063</v>
      </c>
      <c r="E9" s="8">
        <f>'Часть 4 Показатели качества'!F21</f>
        <v>1000</v>
      </c>
      <c r="F9" s="46">
        <f t="shared" si="0"/>
        <v>1.0629999999999999</v>
      </c>
      <c r="G9" s="46" t="e">
        <f>B9/B23</f>
        <v>#REF!</v>
      </c>
      <c r="H9" s="46"/>
      <c r="I9" s="51">
        <f t="shared" si="1"/>
        <v>1.0629999999999999</v>
      </c>
      <c r="J9" s="45"/>
      <c r="K9" s="45"/>
      <c r="L9" s="45"/>
      <c r="M9" s="66"/>
      <c r="N9" s="45"/>
    </row>
    <row r="10" spans="1:14" s="9" customFormat="1" ht="30" customHeight="1" x14ac:dyDescent="0.25">
      <c r="A10" s="6" t="s">
        <v>101</v>
      </c>
      <c r="B10" s="8" t="e">
        <f>'Часть 2 Показат. объема'!#REF!</f>
        <v>#REF!</v>
      </c>
      <c r="C10" s="8" t="e">
        <f>'Часть 2 Показат. объема'!#REF!</f>
        <v>#REF!</v>
      </c>
      <c r="D10" s="8" t="e">
        <f>'Часть 2 Показат. объема'!#REF!</f>
        <v>#REF!</v>
      </c>
      <c r="E10" s="8">
        <f>'Часть 4 Показатели качества'!F45</f>
        <v>2400</v>
      </c>
      <c r="F10" s="46" t="e">
        <f t="shared" si="0"/>
        <v>#REF!</v>
      </c>
      <c r="G10" s="46" t="e">
        <f>B10/B23</f>
        <v>#REF!</v>
      </c>
      <c r="H10" s="46"/>
      <c r="I10" s="51" t="e">
        <f t="shared" si="1"/>
        <v>#REF!</v>
      </c>
      <c r="J10" s="45"/>
      <c r="K10" s="45"/>
      <c r="L10" s="45"/>
      <c r="M10" s="66"/>
      <c r="N10" s="45"/>
    </row>
    <row r="11" spans="1:14" s="9" customFormat="1" ht="45" customHeight="1" x14ac:dyDescent="0.25">
      <c r="A11" s="53" t="s">
        <v>114</v>
      </c>
      <c r="B11" s="57" t="e">
        <f>SUM(B4:B10)</f>
        <v>#REF!</v>
      </c>
      <c r="C11" s="57" t="e">
        <f>SUM(C4:C10)</f>
        <v>#REF!</v>
      </c>
      <c r="D11" s="57" t="e">
        <f t="shared" ref="D11:E11" si="2">SUM(D4:D10)</f>
        <v>#REF!</v>
      </c>
      <c r="E11" s="57">
        <f t="shared" si="2"/>
        <v>15200</v>
      </c>
      <c r="F11" s="57"/>
      <c r="G11" s="58"/>
      <c r="H11" s="58"/>
      <c r="I11" s="59"/>
      <c r="J11" s="60">
        <f>'Часть 1 Фин.обеспеч.'!B9</f>
        <v>8472898.6699999999</v>
      </c>
      <c r="K11" s="60">
        <f>'Часть 1 Фин.обеспеч.'!D9</f>
        <v>0</v>
      </c>
      <c r="L11" s="60">
        <f>'Часть 1 Фин.обеспеч.'!E9</f>
        <v>5662990.8099999996</v>
      </c>
      <c r="M11" s="67">
        <f>L11/(J11+K11)</f>
        <v>0.66836522311437008</v>
      </c>
      <c r="N11" s="60"/>
    </row>
    <row r="12" spans="1:14" s="9" customFormat="1" ht="51" customHeight="1" x14ac:dyDescent="0.25">
      <c r="A12" s="26" t="s">
        <v>102</v>
      </c>
      <c r="B12" s="8">
        <f>'Часть 2 Показат. объема'!J16</f>
        <v>3036600</v>
      </c>
      <c r="C12" s="8">
        <f>'Часть 2 Показат. объема'!G16</f>
        <v>1800</v>
      </c>
      <c r="D12" s="8">
        <f>'Часть 2 Показат. объема'!H16</f>
        <v>982</v>
      </c>
      <c r="E12" s="8">
        <f>'Часть 4 Показатели качества'!F30</f>
        <v>1800</v>
      </c>
      <c r="F12" s="46">
        <f>D12/C12</f>
        <v>0.54555555555555557</v>
      </c>
      <c r="G12" s="46" t="e">
        <f>B12/B23</f>
        <v>#REF!</v>
      </c>
      <c r="H12" s="46"/>
      <c r="I12" s="51">
        <f t="shared" si="1"/>
        <v>0.54555555555555557</v>
      </c>
      <c r="J12" s="54">
        <f>'Часть 1 Фин.обеспеч.'!B13</f>
        <v>1485050</v>
      </c>
      <c r="K12" s="54">
        <f>'Часть 1 Фин.обеспеч.'!D13</f>
        <v>0</v>
      </c>
      <c r="L12" s="54">
        <f>'Часть 1 Фин.обеспеч.'!E13</f>
        <v>964822.45</v>
      </c>
      <c r="M12" s="68">
        <f t="shared" ref="M12:M22" si="3">L12/(J12+K12)</f>
        <v>0.6496902124507592</v>
      </c>
      <c r="N12" s="54"/>
    </row>
    <row r="13" spans="1:14" s="9" customFormat="1" ht="15" customHeight="1" x14ac:dyDescent="0.25">
      <c r="A13" s="43"/>
      <c r="B13" s="45"/>
      <c r="C13" s="45"/>
      <c r="D13" s="45"/>
      <c r="E13" s="8"/>
      <c r="F13" s="46"/>
      <c r="G13" s="47"/>
      <c r="H13" s="47"/>
      <c r="I13" s="51"/>
      <c r="J13" s="54"/>
      <c r="K13" s="54"/>
      <c r="L13" s="54"/>
      <c r="M13" s="68"/>
      <c r="N13" s="54"/>
    </row>
    <row r="14" spans="1:14" s="9" customFormat="1" ht="30" customHeight="1" x14ac:dyDescent="0.25">
      <c r="A14" s="26" t="s">
        <v>86</v>
      </c>
      <c r="B14" s="8">
        <f>'Часть 2 Показат. объема'!J17</f>
        <v>8289750</v>
      </c>
      <c r="C14" s="8">
        <f>'Часть 2 Показат. объема'!G17</f>
        <v>5250</v>
      </c>
      <c r="D14" s="8">
        <f>'Часть 2 Показат. объема'!H17</f>
        <v>3480</v>
      </c>
      <c r="E14" s="8">
        <f>'Часть 4 Показатели качества'!F33</f>
        <v>5250</v>
      </c>
      <c r="F14" s="46">
        <f>D14/C14</f>
        <v>0.66285714285714281</v>
      </c>
      <c r="G14" s="46" t="e">
        <f>B14/B23</f>
        <v>#REF!</v>
      </c>
      <c r="H14" s="46"/>
      <c r="I14" s="51">
        <f t="shared" si="1"/>
        <v>0.66285714285714281</v>
      </c>
      <c r="J14" s="54">
        <f>'Часть 1 Фин.обеспеч.'!B11</f>
        <v>9161700</v>
      </c>
      <c r="K14" s="54">
        <f>'Часть 1 Фин.обеспеч.'!D11</f>
        <v>0</v>
      </c>
      <c r="L14" s="54">
        <f>'Часть 1 Фин.обеспеч.'!E11</f>
        <v>4295037.07</v>
      </c>
      <c r="M14" s="68">
        <f t="shared" si="3"/>
        <v>0.46880350480805966</v>
      </c>
      <c r="N14" s="54"/>
    </row>
    <row r="15" spans="1:14" s="9" customFormat="1" ht="15" customHeight="1" x14ac:dyDescent="0.25">
      <c r="A15" s="26"/>
      <c r="B15" s="8"/>
      <c r="C15" s="8"/>
      <c r="D15" s="8"/>
      <c r="E15" s="8"/>
      <c r="F15" s="46"/>
      <c r="G15" s="46"/>
      <c r="H15" s="46"/>
      <c r="I15" s="51"/>
      <c r="J15" s="54"/>
      <c r="K15" s="54"/>
      <c r="L15" s="54"/>
      <c r="M15" s="68"/>
      <c r="N15" s="54"/>
    </row>
    <row r="16" spans="1:14" s="9" customFormat="1" ht="30" customHeight="1" x14ac:dyDescent="0.25">
      <c r="A16" s="26" t="s">
        <v>103</v>
      </c>
      <c r="B16" s="8">
        <f>'Часть 2 Показат. объема'!J18</f>
        <v>823900</v>
      </c>
      <c r="C16" s="8">
        <f>'Часть 2 Показат. объема'!G18</f>
        <v>140</v>
      </c>
      <c r="D16" s="8">
        <f>'Часть 2 Показат. объема'!H18</f>
        <v>152</v>
      </c>
      <c r="E16" s="8">
        <f>'Часть 4 Показатели качества'!F36</f>
        <v>140</v>
      </c>
      <c r="F16" s="46">
        <f>D16/C16</f>
        <v>1.0857142857142856</v>
      </c>
      <c r="G16" s="46" t="e">
        <f>B16/B23</f>
        <v>#REF!</v>
      </c>
      <c r="H16" s="46"/>
      <c r="I16" s="51">
        <f t="shared" si="1"/>
        <v>1.0857142857142856</v>
      </c>
      <c r="J16" s="54"/>
      <c r="K16" s="54"/>
      <c r="L16" s="54"/>
      <c r="M16" s="68"/>
      <c r="N16" s="54"/>
    </row>
    <row r="17" spans="1:14" s="9" customFormat="1" ht="30" customHeight="1" x14ac:dyDescent="0.25">
      <c r="A17" s="26" t="s">
        <v>98</v>
      </c>
      <c r="B17" s="8">
        <f>'Часть 2 Показат. объема'!J19</f>
        <v>4695340</v>
      </c>
      <c r="C17" s="8">
        <f>'Часть 2 Показат. объема'!G19</f>
        <v>260</v>
      </c>
      <c r="D17" s="8">
        <f>'Часть 2 Показат. объема'!H19</f>
        <v>155</v>
      </c>
      <c r="E17" s="8">
        <f>'Часть 4 Показатели качества'!F39</f>
        <v>260</v>
      </c>
      <c r="F17" s="46">
        <f>D17/C17</f>
        <v>0.59615384615384615</v>
      </c>
      <c r="G17" s="46" t="e">
        <f>B17/B23</f>
        <v>#REF!</v>
      </c>
      <c r="H17" s="46"/>
      <c r="I17" s="51">
        <f t="shared" si="1"/>
        <v>0.59615384615384615</v>
      </c>
      <c r="J17" s="54"/>
      <c r="K17" s="54"/>
      <c r="L17" s="54"/>
      <c r="M17" s="68"/>
      <c r="N17" s="54"/>
    </row>
    <row r="18" spans="1:14" s="9" customFormat="1" ht="50.1" customHeight="1" x14ac:dyDescent="0.25">
      <c r="A18" s="53" t="s">
        <v>115</v>
      </c>
      <c r="B18" s="57">
        <f>SUM(B16:B17)</f>
        <v>5519240</v>
      </c>
      <c r="C18" s="57">
        <f t="shared" ref="C18:E18" si="4">SUM(C16:C17)</f>
        <v>400</v>
      </c>
      <c r="D18" s="57">
        <f t="shared" si="4"/>
        <v>307</v>
      </c>
      <c r="E18" s="57">
        <f t="shared" si="4"/>
        <v>400</v>
      </c>
      <c r="F18" s="58"/>
      <c r="G18" s="58"/>
      <c r="H18" s="58"/>
      <c r="I18" s="59"/>
      <c r="J18" s="60" t="e">
        <f>'Часть 1 Фин.обеспеч.'!#REF!</f>
        <v>#REF!</v>
      </c>
      <c r="K18" s="60" t="e">
        <f>'Часть 1 Фин.обеспеч.'!#REF!</f>
        <v>#REF!</v>
      </c>
      <c r="L18" s="60" t="e">
        <f>'Часть 1 Фин.обеспеч.'!#REF!</f>
        <v>#REF!</v>
      </c>
      <c r="M18" s="67" t="e">
        <f t="shared" si="3"/>
        <v>#REF!</v>
      </c>
      <c r="N18" s="60"/>
    </row>
    <row r="19" spans="1:14" s="9" customFormat="1" ht="30" customHeight="1" x14ac:dyDescent="0.25">
      <c r="A19" s="42" t="s">
        <v>99</v>
      </c>
      <c r="B19" s="23">
        <f>'Часть 2 Показат. объема'!J25</f>
        <v>1800000</v>
      </c>
      <c r="C19" s="23">
        <f>'Часть 2 Показат. объема'!G25</f>
        <v>4000</v>
      </c>
      <c r="D19" s="23">
        <f>'Часть 2 Показат. объема'!H25</f>
        <v>1632</v>
      </c>
      <c r="E19" s="8" t="e">
        <f>'Часть 4 Показатели качества'!#REF!</f>
        <v>#REF!</v>
      </c>
      <c r="F19" s="46">
        <f>D19/C19</f>
        <v>0.40799999999999997</v>
      </c>
      <c r="G19" s="48" t="e">
        <f>B19/B23</f>
        <v>#REF!</v>
      </c>
      <c r="H19" s="46"/>
      <c r="I19" s="51" t="e">
        <f t="shared" si="1"/>
        <v>#REF!</v>
      </c>
      <c r="J19" s="63"/>
      <c r="K19" s="63"/>
      <c r="L19" s="63"/>
      <c r="M19" s="68"/>
      <c r="N19" s="63"/>
    </row>
    <row r="20" spans="1:14" s="9" customFormat="1" ht="30" customHeight="1" x14ac:dyDescent="0.25">
      <c r="A20" s="42" t="s">
        <v>100</v>
      </c>
      <c r="B20" s="23">
        <f>'Часть 2 Показат. объема'!J26</f>
        <v>590000</v>
      </c>
      <c r="C20" s="23">
        <f>'Часть 2 Показат. объема'!G26</f>
        <v>400</v>
      </c>
      <c r="D20" s="23">
        <f>'Часть 2 Показат. объема'!H26</f>
        <v>359</v>
      </c>
      <c r="E20" s="8">
        <f>'Часть 4 Показатели качества'!F42</f>
        <v>12</v>
      </c>
      <c r="F20" s="46">
        <f>D20/C20</f>
        <v>0.89749999999999996</v>
      </c>
      <c r="G20" s="48" t="e">
        <f>B20/B23</f>
        <v>#REF!</v>
      </c>
      <c r="H20" s="46"/>
      <c r="I20" s="51">
        <f t="shared" si="1"/>
        <v>29.916666666666668</v>
      </c>
      <c r="J20" s="63"/>
      <c r="K20" s="63"/>
      <c r="L20" s="63"/>
      <c r="M20" s="68"/>
      <c r="N20" s="63"/>
    </row>
    <row r="21" spans="1:14" s="9" customFormat="1" ht="42.75" customHeight="1" x14ac:dyDescent="0.25">
      <c r="A21" s="64" t="s">
        <v>117</v>
      </c>
      <c r="B21" s="60">
        <f>SUM(B19:B20)</f>
        <v>2390000</v>
      </c>
      <c r="C21" s="60">
        <f t="shared" ref="C21:E21" si="5">SUM(C19:C20)</f>
        <v>4400</v>
      </c>
      <c r="D21" s="60">
        <f t="shared" si="5"/>
        <v>1991</v>
      </c>
      <c r="E21" s="60" t="e">
        <f t="shared" si="5"/>
        <v>#REF!</v>
      </c>
      <c r="F21" s="58"/>
      <c r="G21" s="61"/>
      <c r="H21" s="61"/>
      <c r="I21" s="59"/>
      <c r="J21" s="60">
        <f>'Часть 1 Фин.обеспеч.'!B12</f>
        <v>3219000</v>
      </c>
      <c r="K21" s="60">
        <f>'Часть 1 Фин.обеспеч.'!D12</f>
        <v>0</v>
      </c>
      <c r="L21" s="60">
        <f>'Часть 1 Фин.обеспеч.'!E12</f>
        <v>2061169.59</v>
      </c>
      <c r="M21" s="67">
        <f t="shared" si="3"/>
        <v>0.64031363466915192</v>
      </c>
      <c r="N21" s="60"/>
    </row>
    <row r="22" spans="1:14" s="9" customFormat="1" ht="35.1" customHeight="1" x14ac:dyDescent="0.25">
      <c r="A22" s="6" t="s">
        <v>51</v>
      </c>
      <c r="B22" s="8" t="e">
        <f>'Часть 2 Показат. объема'!#REF!</f>
        <v>#REF!</v>
      </c>
      <c r="C22" s="8" t="e">
        <f>'Часть 2 Показат. объема'!#REF!</f>
        <v>#REF!</v>
      </c>
      <c r="D22" s="8" t="e">
        <f>'Часть 2 Показат. объема'!#REF!</f>
        <v>#REF!</v>
      </c>
      <c r="E22" s="8" t="e">
        <f>'Часть 4 Показатели качества'!#REF!</f>
        <v>#REF!</v>
      </c>
      <c r="F22" s="46" t="e">
        <f>D22/C22</f>
        <v>#REF!</v>
      </c>
      <c r="G22" s="46" t="e">
        <f>B22/B23</f>
        <v>#REF!</v>
      </c>
      <c r="H22" s="46"/>
      <c r="I22" s="51" t="e">
        <f t="shared" si="1"/>
        <v>#REF!</v>
      </c>
      <c r="J22" s="63">
        <f>'Часть 1 Фин.обеспеч.'!B14</f>
        <v>380205</v>
      </c>
      <c r="K22" s="63">
        <f>'Часть 1 Фин.обеспеч.'!D14</f>
        <v>0</v>
      </c>
      <c r="L22" s="63">
        <f>'Часть 1 Фин.обеспеч.'!E14</f>
        <v>172406.08</v>
      </c>
      <c r="M22" s="68">
        <f t="shared" si="3"/>
        <v>0.453455583172236</v>
      </c>
      <c r="N22" s="63"/>
    </row>
    <row r="23" spans="1:14" s="19" customFormat="1" ht="24.95" customHeight="1" x14ac:dyDescent="0.25">
      <c r="A23" s="29" t="s">
        <v>87</v>
      </c>
      <c r="B23" s="54" t="e">
        <f>SUM(B4:B22)-B11-B18-B21</f>
        <v>#REF!</v>
      </c>
      <c r="C23" s="54" t="e">
        <f t="shared" ref="C23:E23" si="6">SUM(C4:C22)-C11-C18-C21</f>
        <v>#REF!</v>
      </c>
      <c r="D23" s="54" t="e">
        <f t="shared" si="6"/>
        <v>#REF!</v>
      </c>
      <c r="E23" s="54" t="e">
        <f t="shared" si="6"/>
        <v>#REF!</v>
      </c>
      <c r="F23" s="55"/>
      <c r="G23" s="55"/>
      <c r="H23" s="70" t="e">
        <f>G4*F4+G5*F5+G6*F6+G7*F7+G8*F8+G9*F9+G10*F10+G12*F12+G14*F14+G16*F16+G17*F17+G19*F19+G20*F20+G22*F22</f>
        <v>#REF!</v>
      </c>
      <c r="I23" s="56" t="e">
        <f>D23/E23</f>
        <v>#REF!</v>
      </c>
      <c r="J23" s="54" t="e">
        <f>SUM(J4:J22)</f>
        <v>#REF!</v>
      </c>
      <c r="K23" s="54" t="e">
        <f t="shared" ref="K23:L23" si="7">SUM(K4:K22)</f>
        <v>#REF!</v>
      </c>
      <c r="L23" s="54" t="e">
        <f t="shared" si="7"/>
        <v>#REF!</v>
      </c>
      <c r="M23" s="71" t="e">
        <f>L23/(J23+K23)</f>
        <v>#REF!</v>
      </c>
      <c r="N23" s="69" t="e">
        <f>H23/M23</f>
        <v>#REF!</v>
      </c>
    </row>
  </sheetData>
  <mergeCells count="14">
    <mergeCell ref="A1:A2"/>
    <mergeCell ref="G1:G2"/>
    <mergeCell ref="B1:B2"/>
    <mergeCell ref="C1:C2"/>
    <mergeCell ref="D1:D2"/>
    <mergeCell ref="F1:F2"/>
    <mergeCell ref="H1:H2"/>
    <mergeCell ref="M1:M2"/>
    <mergeCell ref="N1:N2"/>
    <mergeCell ref="I1:I2"/>
    <mergeCell ref="E1:E2"/>
    <mergeCell ref="J1:J2"/>
    <mergeCell ref="K1:K2"/>
    <mergeCell ref="L1:L2"/>
  </mergeCells>
  <pageMargins left="0.39370078740157483" right="0.39370078740157483" top="0.39370078740157483" bottom="0.39370078740157483" header="0.39370078740157483" footer="0"/>
  <pageSetup paperSize="9" scale="5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Титульный лист</vt:lpstr>
      <vt:lpstr>Часть 1 Фин.обеспеч.</vt:lpstr>
      <vt:lpstr>Часть 2 Показат. объема</vt:lpstr>
      <vt:lpstr>Часть 3 Эффективность</vt:lpstr>
      <vt:lpstr>Часть 4 Показатели качества</vt:lpstr>
      <vt:lpstr>Лист1</vt:lpstr>
    </vt:vector>
  </TitlesOfParts>
  <Company>ДЗТО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Отдел программ</dc:creator>
  <cp:lastModifiedBy>Лена Б. Чемакина</cp:lastModifiedBy>
  <cp:lastPrinted>2018-10-10T11:17:06Z</cp:lastPrinted>
  <dcterms:created xsi:type="dcterms:W3CDTF">2016-05-13T06:43:36Z</dcterms:created>
  <dcterms:modified xsi:type="dcterms:W3CDTF">2018-10-10T11:17:27Z</dcterms:modified>
</cp:coreProperties>
</file>